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Y:\Data\Elite Racing Team Folder\RESULTS Spreadsheets As Listed For ONLINE\"/>
    </mc:Choice>
  </mc:AlternateContent>
  <xr:revisionPtr revIDLastSave="0" documentId="13_ncr:1_{6DB9BDB0-0E51-417E-9BAF-2CB4B6A924CF}" xr6:coauthVersionLast="47" xr6:coauthVersionMax="47" xr10:uidLastSave="{00000000-0000-0000-0000-000000000000}"/>
  <bookViews>
    <workbookView xWindow="22245" yWindow="900" windowWidth="24300" windowHeight="28365" xr2:uid="{0E3386D2-214C-47F8-A523-03B400C4C54D}"/>
  </bookViews>
  <sheets>
    <sheet name="Colour Codes MEL Oct 2020" sheetId="1" r:id="rId1"/>
    <sheet name="T5 Green " sheetId="3" r:id="rId2"/>
    <sheet name="Pivot" sheetId="2" r:id="rId3"/>
    <sheet name="Pivot Level $100" sheetId="4" r:id="rId4"/>
  </sheets>
  <definedNames>
    <definedName name="_xlnm._FilterDatabase" localSheetId="0" hidden="1">'Colour Codes MEL Oct 2020'!$C$5:$P$267</definedName>
  </definedNames>
  <calcPr calcId="191029"/>
  <pivotCaches>
    <pivotCache cacheId="60" r:id="rId5"/>
    <pivotCache cacheId="67" r:id="rId6"/>
    <pivotCache cacheId="74" r:id="rId7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77" i="1" l="1"/>
  <c r="L270" i="1"/>
  <c r="M270" i="1"/>
  <c r="K270" i="1"/>
  <c r="L269" i="1"/>
  <c r="M269" i="1"/>
  <c r="N269" i="1"/>
  <c r="R265" i="1"/>
  <c r="S265" i="1" s="1"/>
  <c r="R266" i="1"/>
  <c r="S266" i="1" s="1"/>
  <c r="R267" i="1"/>
  <c r="S267" i="1" s="1"/>
  <c r="I267" i="1"/>
  <c r="O267" i="1"/>
  <c r="P267" i="1" s="1"/>
  <c r="I266" i="1"/>
  <c r="O266" i="1"/>
  <c r="P266" i="1" s="1"/>
  <c r="I265" i="1"/>
  <c r="O265" i="1"/>
  <c r="I264" i="1"/>
  <c r="O264" i="1"/>
  <c r="R264" i="1"/>
  <c r="S264" i="1" s="1"/>
  <c r="T264" i="1" s="1"/>
  <c r="I263" i="1"/>
  <c r="I262" i="1"/>
  <c r="I261" i="1"/>
  <c r="O261" i="1"/>
  <c r="P261" i="1" s="1"/>
  <c r="Q261" i="1" s="1"/>
  <c r="R261" i="1"/>
  <c r="S261" i="1" s="1"/>
  <c r="T261" i="1" s="1"/>
  <c r="I260" i="1"/>
  <c r="O260" i="1"/>
  <c r="P260" i="1" s="1"/>
  <c r="R260" i="1"/>
  <c r="S260" i="1" s="1"/>
  <c r="T260" i="1" s="1"/>
  <c r="I259" i="1"/>
  <c r="O259" i="1"/>
  <c r="P259" i="1" s="1"/>
  <c r="R259" i="1"/>
  <c r="S259" i="1" s="1"/>
  <c r="T259" i="1" s="1"/>
  <c r="I258" i="1"/>
  <c r="O258" i="1"/>
  <c r="R258" i="1"/>
  <c r="S258" i="1" s="1"/>
  <c r="T258" i="1" s="1"/>
  <c r="I257" i="1"/>
  <c r="O257" i="1"/>
  <c r="P257" i="1" s="1"/>
  <c r="Q257" i="1" s="1"/>
  <c r="R257" i="1"/>
  <c r="S257" i="1" s="1"/>
  <c r="T257" i="1" s="1"/>
  <c r="I256" i="1"/>
  <c r="O256" i="1"/>
  <c r="P256" i="1" s="1"/>
  <c r="R256" i="1"/>
  <c r="S256" i="1" s="1"/>
  <c r="T256" i="1" s="1"/>
  <c r="I255" i="1"/>
  <c r="O255" i="1"/>
  <c r="P255" i="1" s="1"/>
  <c r="Q255" i="1" s="1"/>
  <c r="R255" i="1"/>
  <c r="S255" i="1" s="1"/>
  <c r="T255" i="1" s="1"/>
  <c r="I254" i="1"/>
  <c r="O254" i="1"/>
  <c r="P254" i="1" s="1"/>
  <c r="R254" i="1"/>
  <c r="S254" i="1" s="1"/>
  <c r="T254" i="1" s="1"/>
  <c r="I253" i="1"/>
  <c r="O253" i="1"/>
  <c r="P253" i="1" s="1"/>
  <c r="Q253" i="1" s="1"/>
  <c r="R253" i="1"/>
  <c r="S253" i="1" s="1"/>
  <c r="T253" i="1" s="1"/>
  <c r="I252" i="1"/>
  <c r="O252" i="1"/>
  <c r="P252" i="1" s="1"/>
  <c r="R252" i="1"/>
  <c r="S252" i="1" s="1"/>
  <c r="T252" i="1" s="1"/>
  <c r="I251" i="1"/>
  <c r="O251" i="1"/>
  <c r="P251" i="1" s="1"/>
  <c r="Q251" i="1" s="1"/>
  <c r="R251" i="1"/>
  <c r="S251" i="1" s="1"/>
  <c r="T251" i="1" s="1"/>
  <c r="I250" i="1"/>
  <c r="O250" i="1"/>
  <c r="P250" i="1" s="1"/>
  <c r="R250" i="1"/>
  <c r="S250" i="1" s="1"/>
  <c r="I249" i="1"/>
  <c r="O249" i="1"/>
  <c r="P249" i="1" s="1"/>
  <c r="Q249" i="1" s="1"/>
  <c r="R249" i="1"/>
  <c r="S249" i="1" s="1"/>
  <c r="T249" i="1" s="1"/>
  <c r="I248" i="1"/>
  <c r="O248" i="1"/>
  <c r="R248" i="1"/>
  <c r="S248" i="1" s="1"/>
  <c r="T248" i="1" s="1"/>
  <c r="R235" i="1"/>
  <c r="S235" i="1" s="1"/>
  <c r="R236" i="1"/>
  <c r="S236" i="1" s="1"/>
  <c r="R237" i="1"/>
  <c r="S237" i="1" s="1"/>
  <c r="R238" i="1"/>
  <c r="S238" i="1" s="1"/>
  <c r="R239" i="1"/>
  <c r="R240" i="1"/>
  <c r="S240" i="1" s="1"/>
  <c r="R241" i="1"/>
  <c r="S241" i="1" s="1"/>
  <c r="R242" i="1"/>
  <c r="S242" i="1" s="1"/>
  <c r="R243" i="1"/>
  <c r="S243" i="1" s="1"/>
  <c r="R244" i="1"/>
  <c r="S244" i="1" s="1"/>
  <c r="T244" i="1" s="1"/>
  <c r="R245" i="1"/>
  <c r="S245" i="1" s="1"/>
  <c r="R246" i="1"/>
  <c r="S246" i="1" s="1"/>
  <c r="T246" i="1" s="1"/>
  <c r="R247" i="1"/>
  <c r="R262" i="1"/>
  <c r="S262" i="1" s="1"/>
  <c r="T262" i="1" s="1"/>
  <c r="R263" i="1"/>
  <c r="S263" i="1" s="1"/>
  <c r="O234" i="1"/>
  <c r="P234" i="1" s="1"/>
  <c r="Q234" i="1" s="1"/>
  <c r="O235" i="1"/>
  <c r="P235" i="1" s="1"/>
  <c r="O236" i="1"/>
  <c r="P236" i="1" s="1"/>
  <c r="O237" i="1"/>
  <c r="P237" i="1" s="1"/>
  <c r="O238" i="1"/>
  <c r="P238" i="1" s="1"/>
  <c r="O239" i="1"/>
  <c r="P239" i="1" s="1"/>
  <c r="O240" i="1"/>
  <c r="P240" i="1" s="1"/>
  <c r="Q240" i="1" s="1"/>
  <c r="O241" i="1"/>
  <c r="O242" i="1"/>
  <c r="P242" i="1" s="1"/>
  <c r="Q242" i="1" s="1"/>
  <c r="O243" i="1"/>
  <c r="P243" i="1" s="1"/>
  <c r="O244" i="1"/>
  <c r="P244" i="1" s="1"/>
  <c r="O245" i="1"/>
  <c r="P245" i="1" s="1"/>
  <c r="O246" i="1"/>
  <c r="P246" i="1" s="1"/>
  <c r="Q246" i="1" s="1"/>
  <c r="O247" i="1"/>
  <c r="P247" i="1" s="1"/>
  <c r="O262" i="1"/>
  <c r="P262" i="1" s="1"/>
  <c r="O263" i="1"/>
  <c r="P263" i="1" s="1"/>
  <c r="Q263" i="1" s="1"/>
  <c r="K269" i="1"/>
  <c r="I247" i="1"/>
  <c r="I246" i="1"/>
  <c r="I245" i="1"/>
  <c r="I244" i="1"/>
  <c r="I243" i="1"/>
  <c r="I242" i="1"/>
  <c r="I241" i="1"/>
  <c r="I240" i="1"/>
  <c r="I239" i="1"/>
  <c r="I238" i="1"/>
  <c r="I237" i="1"/>
  <c r="I236" i="1"/>
  <c r="I235" i="1"/>
  <c r="I234" i="1"/>
  <c r="I233" i="1"/>
  <c r="I232" i="1"/>
  <c r="I231" i="1"/>
  <c r="I230" i="1"/>
  <c r="I229" i="1"/>
  <c r="I228" i="1"/>
  <c r="I227" i="1"/>
  <c r="I226" i="1"/>
  <c r="I225" i="1"/>
  <c r="I224" i="1"/>
  <c r="I223" i="1"/>
  <c r="I222" i="1"/>
  <c r="I221" i="1"/>
  <c r="I220" i="1"/>
  <c r="I219" i="1"/>
  <c r="I218" i="1"/>
  <c r="I217" i="1"/>
  <c r="I216" i="1"/>
  <c r="I215" i="1"/>
  <c r="I214" i="1"/>
  <c r="I213" i="1"/>
  <c r="I212" i="1"/>
  <c r="I211" i="1"/>
  <c r="I210" i="1"/>
  <c r="I209" i="1"/>
  <c r="I208" i="1"/>
  <c r="I207" i="1"/>
  <c r="O206" i="1"/>
  <c r="P206" i="1" s="1"/>
  <c r="R206" i="1"/>
  <c r="S206" i="1" s="1"/>
  <c r="T206" i="1" s="1"/>
  <c r="O207" i="1"/>
  <c r="R207" i="1"/>
  <c r="S207" i="1" s="1"/>
  <c r="O208" i="1"/>
  <c r="P208" i="1" s="1"/>
  <c r="Q208" i="1" s="1"/>
  <c r="R208" i="1"/>
  <c r="S208" i="1" s="1"/>
  <c r="O209" i="1"/>
  <c r="P209" i="1" s="1"/>
  <c r="Q209" i="1" s="1"/>
  <c r="R209" i="1"/>
  <c r="S209" i="1" s="1"/>
  <c r="T209" i="1" s="1"/>
  <c r="O210" i="1"/>
  <c r="P210" i="1" s="1"/>
  <c r="R210" i="1"/>
  <c r="S210" i="1" s="1"/>
  <c r="T210" i="1" s="1"/>
  <c r="O211" i="1"/>
  <c r="R211" i="1"/>
  <c r="S211" i="1" s="1"/>
  <c r="O212" i="1"/>
  <c r="P212" i="1" s="1"/>
  <c r="Q212" i="1" s="1"/>
  <c r="R212" i="1"/>
  <c r="S212" i="1" s="1"/>
  <c r="O213" i="1"/>
  <c r="P213" i="1" s="1"/>
  <c r="Q213" i="1" s="1"/>
  <c r="R213" i="1"/>
  <c r="S213" i="1" s="1"/>
  <c r="T213" i="1" s="1"/>
  <c r="O214" i="1"/>
  <c r="P214" i="1" s="1"/>
  <c r="R214" i="1"/>
  <c r="S214" i="1" s="1"/>
  <c r="T214" i="1" s="1"/>
  <c r="O215" i="1"/>
  <c r="R215" i="1"/>
  <c r="S215" i="1" s="1"/>
  <c r="O216" i="1"/>
  <c r="P216" i="1" s="1"/>
  <c r="Q216" i="1" s="1"/>
  <c r="R216" i="1"/>
  <c r="S216" i="1" s="1"/>
  <c r="O217" i="1"/>
  <c r="P217" i="1" s="1"/>
  <c r="Q217" i="1" s="1"/>
  <c r="R217" i="1"/>
  <c r="S217" i="1" s="1"/>
  <c r="T217" i="1" s="1"/>
  <c r="O218" i="1"/>
  <c r="P218" i="1" s="1"/>
  <c r="Q218" i="1" s="1"/>
  <c r="R218" i="1"/>
  <c r="S218" i="1" s="1"/>
  <c r="T218" i="1" s="1"/>
  <c r="O219" i="1"/>
  <c r="R219" i="1"/>
  <c r="S219" i="1" s="1"/>
  <c r="O220" i="1"/>
  <c r="P220" i="1" s="1"/>
  <c r="Q220" i="1" s="1"/>
  <c r="R220" i="1"/>
  <c r="S220" i="1" s="1"/>
  <c r="O221" i="1"/>
  <c r="P221" i="1" s="1"/>
  <c r="Q221" i="1" s="1"/>
  <c r="R221" i="1"/>
  <c r="S221" i="1" s="1"/>
  <c r="T221" i="1" s="1"/>
  <c r="O222" i="1"/>
  <c r="P222" i="1" s="1"/>
  <c r="Q222" i="1" s="1"/>
  <c r="R222" i="1"/>
  <c r="S222" i="1" s="1"/>
  <c r="T222" i="1" s="1"/>
  <c r="O223" i="1"/>
  <c r="R223" i="1"/>
  <c r="S223" i="1" s="1"/>
  <c r="O224" i="1"/>
  <c r="P224" i="1" s="1"/>
  <c r="Q224" i="1" s="1"/>
  <c r="R224" i="1"/>
  <c r="S224" i="1" s="1"/>
  <c r="O225" i="1"/>
  <c r="P225" i="1" s="1"/>
  <c r="Q225" i="1" s="1"/>
  <c r="R225" i="1"/>
  <c r="S225" i="1" s="1"/>
  <c r="T225" i="1" s="1"/>
  <c r="O226" i="1"/>
  <c r="P226" i="1" s="1"/>
  <c r="Q226" i="1" s="1"/>
  <c r="R226" i="1"/>
  <c r="S226" i="1" s="1"/>
  <c r="T226" i="1" s="1"/>
  <c r="O227" i="1"/>
  <c r="R227" i="1"/>
  <c r="S227" i="1" s="1"/>
  <c r="O228" i="1"/>
  <c r="P228" i="1" s="1"/>
  <c r="Q228" i="1" s="1"/>
  <c r="R228" i="1"/>
  <c r="S228" i="1" s="1"/>
  <c r="O229" i="1"/>
  <c r="P229" i="1" s="1"/>
  <c r="Q229" i="1" s="1"/>
  <c r="R229" i="1"/>
  <c r="S229" i="1" s="1"/>
  <c r="T229" i="1" s="1"/>
  <c r="O230" i="1"/>
  <c r="P230" i="1" s="1"/>
  <c r="Q230" i="1" s="1"/>
  <c r="R230" i="1"/>
  <c r="S230" i="1" s="1"/>
  <c r="T230" i="1" s="1"/>
  <c r="O231" i="1"/>
  <c r="R231" i="1"/>
  <c r="S231" i="1" s="1"/>
  <c r="O232" i="1"/>
  <c r="P232" i="1" s="1"/>
  <c r="Q232" i="1" s="1"/>
  <c r="R232" i="1"/>
  <c r="S232" i="1" s="1"/>
  <c r="O233" i="1"/>
  <c r="P233" i="1" s="1"/>
  <c r="Q233" i="1" s="1"/>
  <c r="R233" i="1"/>
  <c r="S233" i="1" s="1"/>
  <c r="T233" i="1" s="1"/>
  <c r="R234" i="1"/>
  <c r="S234" i="1" s="1"/>
  <c r="T234" i="1" s="1"/>
  <c r="I206" i="1"/>
  <c r="R205" i="1"/>
  <c r="S205" i="1" s="1"/>
  <c r="T205" i="1" s="1"/>
  <c r="O205" i="1"/>
  <c r="I205" i="1"/>
  <c r="R204" i="1"/>
  <c r="S204" i="1" s="1"/>
  <c r="T204" i="1" s="1"/>
  <c r="O204" i="1"/>
  <c r="I204" i="1"/>
  <c r="R203" i="1"/>
  <c r="O203" i="1"/>
  <c r="P203" i="1" s="1"/>
  <c r="Q203" i="1" s="1"/>
  <c r="I203" i="1"/>
  <c r="R202" i="1"/>
  <c r="O202" i="1"/>
  <c r="P202" i="1" s="1"/>
  <c r="Q202" i="1" s="1"/>
  <c r="I202" i="1"/>
  <c r="R201" i="1"/>
  <c r="S201" i="1" s="1"/>
  <c r="T201" i="1" s="1"/>
  <c r="O201" i="1"/>
  <c r="P201" i="1" s="1"/>
  <c r="Q201" i="1" s="1"/>
  <c r="I201" i="1"/>
  <c r="R200" i="1"/>
  <c r="S200" i="1" s="1"/>
  <c r="O200" i="1"/>
  <c r="P200" i="1" s="1"/>
  <c r="I200" i="1"/>
  <c r="R199" i="1"/>
  <c r="O199" i="1"/>
  <c r="P199" i="1" s="1"/>
  <c r="I199" i="1"/>
  <c r="R198" i="1"/>
  <c r="S198" i="1" s="1"/>
  <c r="T198" i="1" s="1"/>
  <c r="O198" i="1"/>
  <c r="P198" i="1" s="1"/>
  <c r="Q198" i="1" s="1"/>
  <c r="I198" i="1"/>
  <c r="R197" i="1"/>
  <c r="O197" i="1"/>
  <c r="I197" i="1"/>
  <c r="R196" i="1"/>
  <c r="O196" i="1"/>
  <c r="I196" i="1"/>
  <c r="R135" i="1"/>
  <c r="S135" i="1" s="1"/>
  <c r="R195" i="1"/>
  <c r="O195" i="1"/>
  <c r="P195" i="1" s="1"/>
  <c r="I195" i="1"/>
  <c r="R194" i="1"/>
  <c r="O194" i="1"/>
  <c r="P194" i="1" s="1"/>
  <c r="Q194" i="1" s="1"/>
  <c r="I194" i="1"/>
  <c r="R193" i="1"/>
  <c r="S193" i="1" s="1"/>
  <c r="O193" i="1"/>
  <c r="P193" i="1" s="1"/>
  <c r="Q193" i="1" s="1"/>
  <c r="I193" i="1"/>
  <c r="R192" i="1"/>
  <c r="S192" i="1" s="1"/>
  <c r="T192" i="1" s="1"/>
  <c r="O192" i="1"/>
  <c r="I192" i="1"/>
  <c r="R30" i="1"/>
  <c r="S30" i="1" s="1"/>
  <c r="R31" i="1"/>
  <c r="S31" i="1" s="1"/>
  <c r="R32" i="1"/>
  <c r="R33" i="1"/>
  <c r="S33" i="1" s="1"/>
  <c r="T33" i="1" s="1"/>
  <c r="R34" i="1"/>
  <c r="R35" i="1"/>
  <c r="S35" i="1" s="1"/>
  <c r="R36" i="1"/>
  <c r="S36" i="1" s="1"/>
  <c r="T36" i="1" s="1"/>
  <c r="R37" i="1"/>
  <c r="S37" i="1" s="1"/>
  <c r="R38" i="1"/>
  <c r="S38" i="1" s="1"/>
  <c r="R39" i="1"/>
  <c r="S39" i="1" s="1"/>
  <c r="R40" i="1"/>
  <c r="R41" i="1"/>
  <c r="S41" i="1" s="1"/>
  <c r="T41" i="1" s="1"/>
  <c r="R42" i="1"/>
  <c r="S42" i="1" s="1"/>
  <c r="R43" i="1"/>
  <c r="S43" i="1" s="1"/>
  <c r="R44" i="1"/>
  <c r="S44" i="1" s="1"/>
  <c r="R45" i="1"/>
  <c r="S45" i="1" s="1"/>
  <c r="R46" i="1"/>
  <c r="S46" i="1" s="1"/>
  <c r="R47" i="1"/>
  <c r="S47" i="1" s="1"/>
  <c r="T47" i="1" s="1"/>
  <c r="R48" i="1"/>
  <c r="R49" i="1"/>
  <c r="S49" i="1" s="1"/>
  <c r="T49" i="1" s="1"/>
  <c r="R50" i="1"/>
  <c r="S50" i="1" s="1"/>
  <c r="T50" i="1" s="1"/>
  <c r="R51" i="1"/>
  <c r="S51" i="1" s="1"/>
  <c r="R52" i="1"/>
  <c r="S52" i="1" s="1"/>
  <c r="T52" i="1" s="1"/>
  <c r="R53" i="1"/>
  <c r="S53" i="1" s="1"/>
  <c r="R54" i="1"/>
  <c r="S54" i="1" s="1"/>
  <c r="R55" i="1"/>
  <c r="S55" i="1" s="1"/>
  <c r="R56" i="1"/>
  <c r="R57" i="1"/>
  <c r="S57" i="1" s="1"/>
  <c r="T57" i="1" s="1"/>
  <c r="R58" i="1"/>
  <c r="S58" i="1" s="1"/>
  <c r="T58" i="1" s="1"/>
  <c r="R59" i="1"/>
  <c r="S59" i="1" s="1"/>
  <c r="R60" i="1"/>
  <c r="S60" i="1" s="1"/>
  <c r="T60" i="1" s="1"/>
  <c r="R61" i="1"/>
  <c r="S61" i="1" s="1"/>
  <c r="R62" i="1"/>
  <c r="S62" i="1" s="1"/>
  <c r="R63" i="1"/>
  <c r="S63" i="1" s="1"/>
  <c r="R64" i="1"/>
  <c r="R65" i="1"/>
  <c r="S65" i="1" s="1"/>
  <c r="T65" i="1" s="1"/>
  <c r="R66" i="1"/>
  <c r="S66" i="1" s="1"/>
  <c r="T66" i="1" s="1"/>
  <c r="R67" i="1"/>
  <c r="S67" i="1" s="1"/>
  <c r="R68" i="1"/>
  <c r="S68" i="1" s="1"/>
  <c r="T68" i="1" s="1"/>
  <c r="R69" i="1"/>
  <c r="S69" i="1" s="1"/>
  <c r="R70" i="1"/>
  <c r="S70" i="1" s="1"/>
  <c r="R71" i="1"/>
  <c r="S71" i="1" s="1"/>
  <c r="R72" i="1"/>
  <c r="R73" i="1"/>
  <c r="S73" i="1" s="1"/>
  <c r="T73" i="1" s="1"/>
  <c r="R74" i="1"/>
  <c r="S74" i="1" s="1"/>
  <c r="T74" i="1" s="1"/>
  <c r="R75" i="1"/>
  <c r="S75" i="1" s="1"/>
  <c r="R76" i="1"/>
  <c r="S76" i="1" s="1"/>
  <c r="T76" i="1" s="1"/>
  <c r="R77" i="1"/>
  <c r="S77" i="1" s="1"/>
  <c r="R78" i="1"/>
  <c r="S78" i="1" s="1"/>
  <c r="R79" i="1"/>
  <c r="S79" i="1" s="1"/>
  <c r="R80" i="1"/>
  <c r="R81" i="1"/>
  <c r="S81" i="1" s="1"/>
  <c r="T81" i="1" s="1"/>
  <c r="R82" i="1"/>
  <c r="S82" i="1" s="1"/>
  <c r="T82" i="1" s="1"/>
  <c r="R83" i="1"/>
  <c r="S83" i="1" s="1"/>
  <c r="R84" i="1"/>
  <c r="S84" i="1" s="1"/>
  <c r="T84" i="1" s="1"/>
  <c r="R85" i="1"/>
  <c r="S85" i="1" s="1"/>
  <c r="R86" i="1"/>
  <c r="S86" i="1" s="1"/>
  <c r="R87" i="1"/>
  <c r="S87" i="1" s="1"/>
  <c r="R88" i="1"/>
  <c r="R89" i="1"/>
  <c r="S89" i="1" s="1"/>
  <c r="T89" i="1" s="1"/>
  <c r="R90" i="1"/>
  <c r="S90" i="1" s="1"/>
  <c r="T90" i="1" s="1"/>
  <c r="R91" i="1"/>
  <c r="S91" i="1" s="1"/>
  <c r="R92" i="1"/>
  <c r="S92" i="1" s="1"/>
  <c r="T92" i="1" s="1"/>
  <c r="R93" i="1"/>
  <c r="S93" i="1" s="1"/>
  <c r="R94" i="1"/>
  <c r="S94" i="1" s="1"/>
  <c r="R95" i="1"/>
  <c r="S95" i="1" s="1"/>
  <c r="R96" i="1"/>
  <c r="R97" i="1"/>
  <c r="S97" i="1" s="1"/>
  <c r="T97" i="1" s="1"/>
  <c r="R98" i="1"/>
  <c r="S98" i="1" s="1"/>
  <c r="T98" i="1" s="1"/>
  <c r="R99" i="1"/>
  <c r="S99" i="1" s="1"/>
  <c r="R100" i="1"/>
  <c r="S100" i="1" s="1"/>
  <c r="T100" i="1" s="1"/>
  <c r="R101" i="1"/>
  <c r="S101" i="1" s="1"/>
  <c r="R102" i="1"/>
  <c r="S102" i="1" s="1"/>
  <c r="R103" i="1"/>
  <c r="S103" i="1" s="1"/>
  <c r="R104" i="1"/>
  <c r="R105" i="1"/>
  <c r="S105" i="1" s="1"/>
  <c r="T105" i="1" s="1"/>
  <c r="R106" i="1"/>
  <c r="S106" i="1" s="1"/>
  <c r="T106" i="1" s="1"/>
  <c r="R107" i="1"/>
  <c r="S107" i="1" s="1"/>
  <c r="T107" i="1" s="1"/>
  <c r="R108" i="1"/>
  <c r="S108" i="1" s="1"/>
  <c r="T108" i="1" s="1"/>
  <c r="R109" i="1"/>
  <c r="S109" i="1" s="1"/>
  <c r="T109" i="1" s="1"/>
  <c r="R110" i="1"/>
  <c r="S110" i="1" s="1"/>
  <c r="R111" i="1"/>
  <c r="S111" i="1" s="1"/>
  <c r="R112" i="1"/>
  <c r="R113" i="1"/>
  <c r="S113" i="1" s="1"/>
  <c r="T113" i="1" s="1"/>
  <c r="R114" i="1"/>
  <c r="S114" i="1" s="1"/>
  <c r="T114" i="1" s="1"/>
  <c r="R115" i="1"/>
  <c r="S115" i="1" s="1"/>
  <c r="T115" i="1" s="1"/>
  <c r="R116" i="1"/>
  <c r="S116" i="1" s="1"/>
  <c r="T116" i="1" s="1"/>
  <c r="R117" i="1"/>
  <c r="S117" i="1" s="1"/>
  <c r="T117" i="1" s="1"/>
  <c r="R118" i="1"/>
  <c r="S118" i="1" s="1"/>
  <c r="T118" i="1" s="1"/>
  <c r="R119" i="1"/>
  <c r="S119" i="1" s="1"/>
  <c r="R120" i="1"/>
  <c r="R121" i="1"/>
  <c r="S121" i="1" s="1"/>
  <c r="T121" i="1" s="1"/>
  <c r="R122" i="1"/>
  <c r="S122" i="1" s="1"/>
  <c r="R123" i="1"/>
  <c r="S123" i="1" s="1"/>
  <c r="T123" i="1" s="1"/>
  <c r="R124" i="1"/>
  <c r="R125" i="1"/>
  <c r="S125" i="1" s="1"/>
  <c r="R126" i="1"/>
  <c r="S126" i="1" s="1"/>
  <c r="T126" i="1" s="1"/>
  <c r="R127" i="1"/>
  <c r="S127" i="1" s="1"/>
  <c r="R128" i="1"/>
  <c r="R129" i="1"/>
  <c r="S129" i="1" s="1"/>
  <c r="T129" i="1" s="1"/>
  <c r="R130" i="1"/>
  <c r="S130" i="1" s="1"/>
  <c r="R131" i="1"/>
  <c r="S131" i="1" s="1"/>
  <c r="T131" i="1" s="1"/>
  <c r="R132" i="1"/>
  <c r="S132" i="1" s="1"/>
  <c r="R133" i="1"/>
  <c r="S133" i="1" s="1"/>
  <c r="R134" i="1"/>
  <c r="S134" i="1" s="1"/>
  <c r="T134" i="1" s="1"/>
  <c r="R136" i="1"/>
  <c r="R137" i="1"/>
  <c r="S137" i="1" s="1"/>
  <c r="R138" i="1"/>
  <c r="S138" i="1" s="1"/>
  <c r="T138" i="1" s="1"/>
  <c r="R139" i="1"/>
  <c r="S139" i="1" s="1"/>
  <c r="T139" i="1" s="1"/>
  <c r="R140" i="1"/>
  <c r="S140" i="1" s="1"/>
  <c r="R141" i="1"/>
  <c r="S141" i="1" s="1"/>
  <c r="R142" i="1"/>
  <c r="S142" i="1" s="1"/>
  <c r="T142" i="1" s="1"/>
  <c r="R143" i="1"/>
  <c r="S143" i="1" s="1"/>
  <c r="R144" i="1"/>
  <c r="R145" i="1"/>
  <c r="S145" i="1" s="1"/>
  <c r="R146" i="1"/>
  <c r="S146" i="1" s="1"/>
  <c r="R147" i="1"/>
  <c r="S147" i="1" s="1"/>
  <c r="T147" i="1" s="1"/>
  <c r="R148" i="1"/>
  <c r="S148" i="1" s="1"/>
  <c r="R149" i="1"/>
  <c r="S149" i="1" s="1"/>
  <c r="R150" i="1"/>
  <c r="S150" i="1" s="1"/>
  <c r="T150" i="1" s="1"/>
  <c r="R151" i="1"/>
  <c r="S151" i="1" s="1"/>
  <c r="R152" i="1"/>
  <c r="R153" i="1"/>
  <c r="S153" i="1" s="1"/>
  <c r="R154" i="1"/>
  <c r="S154" i="1" s="1"/>
  <c r="R155" i="1"/>
  <c r="S155" i="1" s="1"/>
  <c r="T155" i="1" s="1"/>
  <c r="R156" i="1"/>
  <c r="S156" i="1" s="1"/>
  <c r="R157" i="1"/>
  <c r="S157" i="1" s="1"/>
  <c r="R158" i="1"/>
  <c r="S158" i="1" s="1"/>
  <c r="T158" i="1" s="1"/>
  <c r="R159" i="1"/>
  <c r="S159" i="1" s="1"/>
  <c r="R160" i="1"/>
  <c r="R161" i="1"/>
  <c r="S161" i="1" s="1"/>
  <c r="R162" i="1"/>
  <c r="S162" i="1" s="1"/>
  <c r="R163" i="1"/>
  <c r="S163" i="1" s="1"/>
  <c r="R164" i="1"/>
  <c r="S164" i="1" s="1"/>
  <c r="R165" i="1"/>
  <c r="S165" i="1" s="1"/>
  <c r="R166" i="1"/>
  <c r="S166" i="1" s="1"/>
  <c r="R167" i="1"/>
  <c r="S167" i="1" s="1"/>
  <c r="R168" i="1"/>
  <c r="R169" i="1"/>
  <c r="S169" i="1" s="1"/>
  <c r="R170" i="1"/>
  <c r="R171" i="1"/>
  <c r="S171" i="1" s="1"/>
  <c r="R172" i="1"/>
  <c r="S172" i="1" s="1"/>
  <c r="R173" i="1"/>
  <c r="S173" i="1" s="1"/>
  <c r="R174" i="1"/>
  <c r="S174" i="1" s="1"/>
  <c r="R175" i="1"/>
  <c r="S175" i="1" s="1"/>
  <c r="R176" i="1"/>
  <c r="R177" i="1"/>
  <c r="S177" i="1" s="1"/>
  <c r="R178" i="1"/>
  <c r="R179" i="1"/>
  <c r="S179" i="1" s="1"/>
  <c r="T179" i="1" s="1"/>
  <c r="R180" i="1"/>
  <c r="S180" i="1" s="1"/>
  <c r="R181" i="1"/>
  <c r="S181" i="1" s="1"/>
  <c r="R182" i="1"/>
  <c r="S182" i="1" s="1"/>
  <c r="R183" i="1"/>
  <c r="S183" i="1" s="1"/>
  <c r="R184" i="1"/>
  <c r="R185" i="1"/>
  <c r="S185" i="1" s="1"/>
  <c r="R186" i="1"/>
  <c r="R187" i="1"/>
  <c r="S187" i="1" s="1"/>
  <c r="R188" i="1"/>
  <c r="S188" i="1" s="1"/>
  <c r="R189" i="1"/>
  <c r="S189" i="1" s="1"/>
  <c r="R190" i="1"/>
  <c r="S190" i="1" s="1"/>
  <c r="R191" i="1"/>
  <c r="S191" i="1" s="1"/>
  <c r="R7" i="1"/>
  <c r="S7" i="1" s="1"/>
  <c r="R8" i="1"/>
  <c r="S8" i="1" s="1"/>
  <c r="T8" i="1" s="1"/>
  <c r="R9" i="1"/>
  <c r="S9" i="1" s="1"/>
  <c r="T9" i="1" s="1"/>
  <c r="R10" i="1"/>
  <c r="S10" i="1" s="1"/>
  <c r="T10" i="1" s="1"/>
  <c r="R11" i="1"/>
  <c r="S11" i="1" s="1"/>
  <c r="T11" i="1" s="1"/>
  <c r="R12" i="1"/>
  <c r="S12" i="1" s="1"/>
  <c r="R13" i="1"/>
  <c r="S13" i="1" s="1"/>
  <c r="R14" i="1"/>
  <c r="S14" i="1" s="1"/>
  <c r="T14" i="1" s="1"/>
  <c r="R15" i="1"/>
  <c r="S15" i="1" s="1"/>
  <c r="T15" i="1" s="1"/>
  <c r="R16" i="1"/>
  <c r="S16" i="1" s="1"/>
  <c r="T16" i="1" s="1"/>
  <c r="R17" i="1"/>
  <c r="S17" i="1" s="1"/>
  <c r="T17" i="1" s="1"/>
  <c r="R18" i="1"/>
  <c r="S18" i="1" s="1"/>
  <c r="T18" i="1" s="1"/>
  <c r="R19" i="1"/>
  <c r="S19" i="1" s="1"/>
  <c r="T19" i="1" s="1"/>
  <c r="R20" i="1"/>
  <c r="S20" i="1" s="1"/>
  <c r="R21" i="1"/>
  <c r="R22" i="1"/>
  <c r="S22" i="1" s="1"/>
  <c r="T22" i="1" s="1"/>
  <c r="R23" i="1"/>
  <c r="S23" i="1" s="1"/>
  <c r="T23" i="1" s="1"/>
  <c r="R24" i="1"/>
  <c r="S24" i="1" s="1"/>
  <c r="T24" i="1" s="1"/>
  <c r="R25" i="1"/>
  <c r="S25" i="1" s="1"/>
  <c r="T25" i="1" s="1"/>
  <c r="R26" i="1"/>
  <c r="S26" i="1" s="1"/>
  <c r="T26" i="1" s="1"/>
  <c r="R27" i="1"/>
  <c r="S27" i="1" s="1"/>
  <c r="T27" i="1" s="1"/>
  <c r="R28" i="1"/>
  <c r="S28" i="1" s="1"/>
  <c r="R29" i="1"/>
  <c r="S29" i="1" s="1"/>
  <c r="R6" i="1"/>
  <c r="S6" i="1" s="1"/>
  <c r="T6" i="1" s="1"/>
  <c r="Q267" i="1" l="1"/>
  <c r="P264" i="1"/>
  <c r="Q264" i="1" s="1"/>
  <c r="Q266" i="1"/>
  <c r="R270" i="1"/>
  <c r="R269" i="1"/>
  <c r="R277" i="1" s="1"/>
  <c r="P265" i="1"/>
  <c r="Q265" i="1" s="1"/>
  <c r="R279" i="1"/>
  <c r="T266" i="1"/>
  <c r="T265" i="1"/>
  <c r="T267" i="1"/>
  <c r="Q259" i="1"/>
  <c r="Q254" i="1"/>
  <c r="Q252" i="1"/>
  <c r="Q262" i="1"/>
  <c r="P248" i="1"/>
  <c r="Q248" i="1" s="1"/>
  <c r="Q244" i="1"/>
  <c r="Q256" i="1"/>
  <c r="T250" i="1"/>
  <c r="Q260" i="1"/>
  <c r="Q250" i="1"/>
  <c r="T263" i="1"/>
  <c r="P258" i="1"/>
  <c r="Q258" i="1" s="1"/>
  <c r="Q247" i="1"/>
  <c r="Q238" i="1"/>
  <c r="Q245" i="1"/>
  <c r="T237" i="1"/>
  <c r="Q236" i="1"/>
  <c r="P241" i="1"/>
  <c r="Q241" i="1" s="1"/>
  <c r="Q243" i="1"/>
  <c r="T242" i="1"/>
  <c r="T245" i="1"/>
  <c r="Q239" i="1"/>
  <c r="Q237" i="1"/>
  <c r="T235" i="1"/>
  <c r="Q235" i="1"/>
  <c r="T241" i="1"/>
  <c r="T236" i="1"/>
  <c r="T243" i="1"/>
  <c r="S247" i="1"/>
  <c r="T247" i="1" s="1"/>
  <c r="S239" i="1"/>
  <c r="T239" i="1" s="1"/>
  <c r="T240" i="1"/>
  <c r="T238" i="1"/>
  <c r="T231" i="1"/>
  <c r="T227" i="1"/>
  <c r="T223" i="1"/>
  <c r="T219" i="1"/>
  <c r="T215" i="1"/>
  <c r="T211" i="1"/>
  <c r="P231" i="1"/>
  <c r="Q231" i="1" s="1"/>
  <c r="P227" i="1"/>
  <c r="Q227" i="1" s="1"/>
  <c r="P223" i="1"/>
  <c r="Q223" i="1" s="1"/>
  <c r="P219" i="1"/>
  <c r="Q219" i="1" s="1"/>
  <c r="P215" i="1"/>
  <c r="Q215" i="1" s="1"/>
  <c r="P211" i="1"/>
  <c r="Q211" i="1" s="1"/>
  <c r="P207" i="1"/>
  <c r="Q207" i="1" s="1"/>
  <c r="T207" i="1"/>
  <c r="Q214" i="1"/>
  <c r="Q210" i="1"/>
  <c r="Q206" i="1"/>
  <c r="T232" i="1"/>
  <c r="T228" i="1"/>
  <c r="T224" i="1"/>
  <c r="T220" i="1"/>
  <c r="T216" i="1"/>
  <c r="T212" i="1"/>
  <c r="T208" i="1"/>
  <c r="S203" i="1"/>
  <c r="T203" i="1" s="1"/>
  <c r="S202" i="1"/>
  <c r="T202" i="1" s="1"/>
  <c r="P205" i="1"/>
  <c r="Q205" i="1" s="1"/>
  <c r="P204" i="1"/>
  <c r="Q204" i="1" s="1"/>
  <c r="P197" i="1"/>
  <c r="Q197" i="1" s="1"/>
  <c r="S197" i="1"/>
  <c r="T197" i="1" s="1"/>
  <c r="T200" i="1"/>
  <c r="Q200" i="1"/>
  <c r="Q199" i="1"/>
  <c r="P196" i="1"/>
  <c r="Q196" i="1" s="1"/>
  <c r="S199" i="1"/>
  <c r="T199" i="1" s="1"/>
  <c r="S196" i="1"/>
  <c r="T196" i="1" s="1"/>
  <c r="T193" i="1"/>
  <c r="Q195" i="1"/>
  <c r="S195" i="1"/>
  <c r="T195" i="1" s="1"/>
  <c r="P192" i="1"/>
  <c r="Q192" i="1" s="1"/>
  <c r="S194" i="1"/>
  <c r="T194" i="1" s="1"/>
  <c r="T130" i="1"/>
  <c r="T122" i="1"/>
  <c r="T154" i="1"/>
  <c r="T163" i="1"/>
  <c r="S178" i="1"/>
  <c r="T178" i="1" s="1"/>
  <c r="T171" i="1"/>
  <c r="T146" i="1"/>
  <c r="T42" i="1"/>
  <c r="S170" i="1"/>
  <c r="T170" i="1" s="1"/>
  <c r="T39" i="1"/>
  <c r="T190" i="1"/>
  <c r="T173" i="1"/>
  <c r="T156" i="1"/>
  <c r="S186" i="1"/>
  <c r="T186" i="1" s="1"/>
  <c r="T181" i="1"/>
  <c r="T164" i="1"/>
  <c r="S124" i="1"/>
  <c r="T124" i="1" s="1"/>
  <c r="T102" i="1"/>
  <c r="T85" i="1"/>
  <c r="T53" i="1"/>
  <c r="S34" i="1"/>
  <c r="T34" i="1" s="1"/>
  <c r="T140" i="1"/>
  <c r="T149" i="1"/>
  <c r="T133" i="1"/>
  <c r="T101" i="1"/>
  <c r="T77" i="1"/>
  <c r="T37" i="1"/>
  <c r="T45" i="1"/>
  <c r="T172" i="1"/>
  <c r="T180" i="1"/>
  <c r="T187" i="1"/>
  <c r="T166" i="1"/>
  <c r="T162" i="1"/>
  <c r="T148" i="1"/>
  <c r="T132" i="1"/>
  <c r="T69" i="1"/>
  <c r="T44" i="1"/>
  <c r="T31" i="1"/>
  <c r="T188" i="1"/>
  <c r="T174" i="1"/>
  <c r="T157" i="1"/>
  <c r="T110" i="1"/>
  <c r="T99" i="1"/>
  <c r="T189" i="1"/>
  <c r="T182" i="1"/>
  <c r="T165" i="1"/>
  <c r="T93" i="1"/>
  <c r="T61" i="1"/>
  <c r="T28" i="1"/>
  <c r="T141" i="1"/>
  <c r="T125" i="1"/>
  <c r="S184" i="1"/>
  <c r="T184" i="1" s="1"/>
  <c r="S176" i="1"/>
  <c r="T176" i="1" s="1"/>
  <c r="S168" i="1"/>
  <c r="T168" i="1" s="1"/>
  <c r="S160" i="1"/>
  <c r="T160" i="1" s="1"/>
  <c r="S152" i="1"/>
  <c r="T152" i="1" s="1"/>
  <c r="S144" i="1"/>
  <c r="T144" i="1" s="1"/>
  <c r="S136" i="1"/>
  <c r="T136" i="1" s="1"/>
  <c r="S128" i="1"/>
  <c r="T128" i="1" s="1"/>
  <c r="S120" i="1"/>
  <c r="T120" i="1" s="1"/>
  <c r="S112" i="1"/>
  <c r="T112" i="1" s="1"/>
  <c r="S104" i="1"/>
  <c r="T104" i="1" s="1"/>
  <c r="S96" i="1"/>
  <c r="T96" i="1" s="1"/>
  <c r="S88" i="1"/>
  <c r="T88" i="1" s="1"/>
  <c r="S80" i="1"/>
  <c r="T80" i="1" s="1"/>
  <c r="S72" i="1"/>
  <c r="T72" i="1" s="1"/>
  <c r="S64" i="1"/>
  <c r="T64" i="1" s="1"/>
  <c r="S56" i="1"/>
  <c r="T56" i="1" s="1"/>
  <c r="S48" i="1"/>
  <c r="T48" i="1" s="1"/>
  <c r="S40" i="1"/>
  <c r="S32" i="1"/>
  <c r="T32" i="1" s="1"/>
  <c r="T175" i="1"/>
  <c r="T167" i="1"/>
  <c r="T159" i="1"/>
  <c r="T151" i="1"/>
  <c r="T143" i="1"/>
  <c r="T135" i="1"/>
  <c r="T127" i="1"/>
  <c r="T119" i="1"/>
  <c r="T111" i="1"/>
  <c r="T103" i="1"/>
  <c r="T95" i="1"/>
  <c r="T87" i="1"/>
  <c r="T79" i="1"/>
  <c r="T71" i="1"/>
  <c r="T63" i="1"/>
  <c r="T55" i="1"/>
  <c r="T191" i="1"/>
  <c r="T183" i="1"/>
  <c r="T185" i="1"/>
  <c r="T177" i="1"/>
  <c r="T169" i="1"/>
  <c r="T161" i="1"/>
  <c r="T153" i="1"/>
  <c r="T145" i="1"/>
  <c r="T137" i="1"/>
  <c r="T94" i="1"/>
  <c r="T86" i="1"/>
  <c r="T78" i="1"/>
  <c r="T70" i="1"/>
  <c r="T62" i="1"/>
  <c r="T54" i="1"/>
  <c r="T46" i="1"/>
  <c r="T38" i="1"/>
  <c r="T30" i="1"/>
  <c r="T91" i="1"/>
  <c r="T83" i="1"/>
  <c r="T75" i="1"/>
  <c r="T67" i="1"/>
  <c r="T59" i="1"/>
  <c r="T51" i="1"/>
  <c r="T43" i="1"/>
  <c r="T35" i="1"/>
  <c r="T29" i="1"/>
  <c r="T13" i="1"/>
  <c r="S21" i="1"/>
  <c r="T21" i="1" s="1"/>
  <c r="T7" i="1"/>
  <c r="T20" i="1"/>
  <c r="T12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P155" i="1" s="1"/>
  <c r="O156" i="1"/>
  <c r="P156" i="1" s="1"/>
  <c r="O157" i="1"/>
  <c r="P157" i="1" s="1"/>
  <c r="O158" i="1"/>
  <c r="P158" i="1" s="1"/>
  <c r="O159" i="1"/>
  <c r="O160" i="1"/>
  <c r="P160" i="1" s="1"/>
  <c r="O161" i="1"/>
  <c r="P161" i="1" s="1"/>
  <c r="O162" i="1"/>
  <c r="P162" i="1" s="1"/>
  <c r="O163" i="1"/>
  <c r="O164" i="1"/>
  <c r="P164" i="1" s="1"/>
  <c r="O165" i="1"/>
  <c r="P165" i="1" s="1"/>
  <c r="O166" i="1"/>
  <c r="P166" i="1" s="1"/>
  <c r="O167" i="1"/>
  <c r="P167" i="1" s="1"/>
  <c r="Q167" i="1" s="1"/>
  <c r="O168" i="1"/>
  <c r="O169" i="1"/>
  <c r="P169" i="1" s="1"/>
  <c r="O170" i="1"/>
  <c r="P170" i="1" s="1"/>
  <c r="O171" i="1"/>
  <c r="P171" i="1" s="1"/>
  <c r="O172" i="1"/>
  <c r="P172" i="1" s="1"/>
  <c r="O173" i="1"/>
  <c r="O174" i="1"/>
  <c r="O175" i="1"/>
  <c r="P175" i="1" s="1"/>
  <c r="Q175" i="1" s="1"/>
  <c r="O176" i="1"/>
  <c r="O177" i="1"/>
  <c r="P177" i="1" s="1"/>
  <c r="Q177" i="1" s="1"/>
  <c r="O178" i="1"/>
  <c r="O179" i="1"/>
  <c r="P179" i="1" s="1"/>
  <c r="O180" i="1"/>
  <c r="O181" i="1"/>
  <c r="P181" i="1" s="1"/>
  <c r="Q181" i="1" s="1"/>
  <c r="O182" i="1"/>
  <c r="O183" i="1"/>
  <c r="P183" i="1" s="1"/>
  <c r="Q183" i="1" s="1"/>
  <c r="O184" i="1"/>
  <c r="O185" i="1"/>
  <c r="P185" i="1" s="1"/>
  <c r="Q185" i="1" s="1"/>
  <c r="O186" i="1"/>
  <c r="O187" i="1"/>
  <c r="P187" i="1" s="1"/>
  <c r="Q187" i="1" s="1"/>
  <c r="O188" i="1"/>
  <c r="O189" i="1"/>
  <c r="P189" i="1" s="1"/>
  <c r="Q189" i="1" s="1"/>
  <c r="O190" i="1"/>
  <c r="O191" i="1"/>
  <c r="P191" i="1" s="1"/>
  <c r="Q191" i="1" s="1"/>
  <c r="O6" i="1"/>
  <c r="I191" i="1"/>
  <c r="I190" i="1"/>
  <c r="I189" i="1"/>
  <c r="I188" i="1"/>
  <c r="I187" i="1"/>
  <c r="I186" i="1"/>
  <c r="I185" i="1"/>
  <c r="I184" i="1"/>
  <c r="I183" i="1"/>
  <c r="I182" i="1"/>
  <c r="I181" i="1"/>
  <c r="I180" i="1"/>
  <c r="I179" i="1"/>
  <c r="I178" i="1"/>
  <c r="I177" i="1"/>
  <c r="I176" i="1"/>
  <c r="I175" i="1"/>
  <c r="I171" i="1"/>
  <c r="I174" i="1"/>
  <c r="I173" i="1"/>
  <c r="I172" i="1"/>
  <c r="I170" i="1"/>
  <c r="I169" i="1"/>
  <c r="I168" i="1"/>
  <c r="I167" i="1"/>
  <c r="I166" i="1"/>
  <c r="I162" i="1"/>
  <c r="I163" i="1"/>
  <c r="I164" i="1"/>
  <c r="I165" i="1"/>
  <c r="I161" i="1"/>
  <c r="I160" i="1"/>
  <c r="I159" i="1"/>
  <c r="I158" i="1"/>
  <c r="I157" i="1"/>
  <c r="I156" i="1"/>
  <c r="S269" i="1" l="1"/>
  <c r="R274" i="1" s="1"/>
  <c r="S270" i="1"/>
  <c r="O279" i="1"/>
  <c r="O270" i="1"/>
  <c r="O269" i="1"/>
  <c r="P168" i="1"/>
  <c r="Q168" i="1" s="1"/>
  <c r="P159" i="1"/>
  <c r="Q159" i="1" s="1"/>
  <c r="T40" i="1"/>
  <c r="T270" i="1" s="1"/>
  <c r="Q174" i="1"/>
  <c r="Q179" i="1"/>
  <c r="P176" i="1"/>
  <c r="Q176" i="1" s="1"/>
  <c r="P178" i="1"/>
  <c r="Q178" i="1" s="1"/>
  <c r="P180" i="1"/>
  <c r="Q180" i="1" s="1"/>
  <c r="P182" i="1"/>
  <c r="Q182" i="1" s="1"/>
  <c r="P184" i="1"/>
  <c r="Q184" i="1" s="1"/>
  <c r="P186" i="1"/>
  <c r="Q186" i="1" s="1"/>
  <c r="P188" i="1"/>
  <c r="Q188" i="1" s="1"/>
  <c r="P190" i="1"/>
  <c r="Q190" i="1" s="1"/>
  <c r="Q171" i="1"/>
  <c r="P163" i="1"/>
  <c r="Q163" i="1" s="1"/>
  <c r="Q158" i="1"/>
  <c r="P174" i="1"/>
  <c r="Q170" i="1"/>
  <c r="Q162" i="1"/>
  <c r="Q166" i="1"/>
  <c r="Q160" i="1"/>
  <c r="Q155" i="1"/>
  <c r="Q165" i="1"/>
  <c r="Q157" i="1"/>
  <c r="P173" i="1"/>
  <c r="Q173" i="1" s="1"/>
  <c r="Q164" i="1"/>
  <c r="Q156" i="1"/>
  <c r="Q172" i="1"/>
  <c r="Q169" i="1"/>
  <c r="Q161" i="1"/>
  <c r="I155" i="1"/>
  <c r="I154" i="1"/>
  <c r="P153" i="1"/>
  <c r="I153" i="1"/>
  <c r="I152" i="1"/>
  <c r="P151" i="1"/>
  <c r="I151" i="1"/>
  <c r="J270" i="1"/>
  <c r="H270" i="1"/>
  <c r="G270" i="1"/>
  <c r="K273" i="1" s="1"/>
  <c r="F270" i="1"/>
  <c r="E270" i="1"/>
  <c r="I150" i="1"/>
  <c r="I149" i="1"/>
  <c r="I148" i="1"/>
  <c r="I147" i="1"/>
  <c r="I146" i="1"/>
  <c r="P141" i="1"/>
  <c r="P142" i="1"/>
  <c r="Q142" i="1" s="1"/>
  <c r="P144" i="1"/>
  <c r="Q144" i="1" s="1"/>
  <c r="I145" i="1"/>
  <c r="I144" i="1"/>
  <c r="I143" i="1"/>
  <c r="I142" i="1"/>
  <c r="P128" i="1"/>
  <c r="P129" i="1"/>
  <c r="P130" i="1"/>
  <c r="P131" i="1"/>
  <c r="Q131" i="1" s="1"/>
  <c r="P132" i="1"/>
  <c r="P133" i="1"/>
  <c r="Q134" i="1"/>
  <c r="P135" i="1"/>
  <c r="Q135" i="1" s="1"/>
  <c r="P136" i="1"/>
  <c r="P137" i="1"/>
  <c r="P138" i="1"/>
  <c r="P139" i="1"/>
  <c r="P140" i="1"/>
  <c r="I141" i="1"/>
  <c r="I140" i="1"/>
  <c r="I139" i="1"/>
  <c r="I138" i="1"/>
  <c r="I137" i="1"/>
  <c r="P7" i="1"/>
  <c r="P8" i="1"/>
  <c r="P9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7" i="1"/>
  <c r="P28" i="1"/>
  <c r="P29" i="1"/>
  <c r="P30" i="1"/>
  <c r="P31" i="1"/>
  <c r="P32" i="1"/>
  <c r="P33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6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K279" i="1" l="1"/>
  <c r="R273" i="1"/>
  <c r="R276" i="1" s="1"/>
  <c r="R280" i="1"/>
  <c r="R281" i="1" s="1"/>
  <c r="R282" i="1" s="1"/>
  <c r="R275" i="1"/>
  <c r="R278" i="1"/>
  <c r="Q151" i="1"/>
  <c r="Q153" i="1"/>
  <c r="P152" i="1"/>
  <c r="Q152" i="1" s="1"/>
  <c r="P154" i="1"/>
  <c r="Q154" i="1" s="1"/>
  <c r="P146" i="1"/>
  <c r="Q146" i="1" s="1"/>
  <c r="P148" i="1"/>
  <c r="Q148" i="1" s="1"/>
  <c r="P150" i="1"/>
  <c r="Q150" i="1" s="1"/>
  <c r="P147" i="1"/>
  <c r="Q147" i="1" s="1"/>
  <c r="P149" i="1"/>
  <c r="Q149" i="1" s="1"/>
  <c r="P145" i="1"/>
  <c r="Q145" i="1" s="1"/>
  <c r="P143" i="1"/>
  <c r="Q143" i="1" s="1"/>
  <c r="Q141" i="1"/>
  <c r="Q132" i="1"/>
  <c r="Q140" i="1"/>
  <c r="Q139" i="1"/>
  <c r="P134" i="1"/>
  <c r="Q130" i="1"/>
  <c r="Q138" i="1"/>
  <c r="Q137" i="1"/>
  <c r="Q129" i="1"/>
  <c r="Q136" i="1"/>
  <c r="Q128" i="1"/>
  <c r="Q133" i="1"/>
  <c r="Q57" i="1"/>
  <c r="Q71" i="1"/>
  <c r="Q40" i="1"/>
  <c r="Q72" i="1"/>
  <c r="Q49" i="1"/>
  <c r="P34" i="1"/>
  <c r="Q34" i="1" s="1"/>
  <c r="P26" i="1"/>
  <c r="Q26" i="1" s="1"/>
  <c r="P10" i="1"/>
  <c r="Q10" i="1" s="1"/>
  <c r="Q12" i="1"/>
  <c r="Q60" i="1"/>
  <c r="Q11" i="1"/>
  <c r="Q52" i="1"/>
  <c r="Q20" i="1"/>
  <c r="Q110" i="1"/>
  <c r="Q114" i="1"/>
  <c r="Q41" i="1"/>
  <c r="Q73" i="1"/>
  <c r="Q67" i="1"/>
  <c r="Q51" i="1"/>
  <c r="Q35" i="1"/>
  <c r="Q91" i="1"/>
  <c r="Q99" i="1"/>
  <c r="Q59" i="1"/>
  <c r="Q107" i="1"/>
  <c r="Q43" i="1"/>
  <c r="Q42" i="1"/>
  <c r="Q65" i="1"/>
  <c r="Q33" i="1"/>
  <c r="O277" i="1"/>
  <c r="Q64" i="1"/>
  <c r="Q24" i="1"/>
  <c r="Q16" i="1"/>
  <c r="Q8" i="1"/>
  <c r="Q83" i="1"/>
  <c r="Q27" i="1"/>
  <c r="Q39" i="1"/>
  <c r="Q75" i="1"/>
  <c r="Q19" i="1"/>
  <c r="Q54" i="1"/>
  <c r="Q18" i="1"/>
  <c r="Q123" i="1"/>
  <c r="Q124" i="1"/>
  <c r="Q116" i="1"/>
  <c r="Q108" i="1"/>
  <c r="Q100" i="1"/>
  <c r="Q92" i="1"/>
  <c r="Q76" i="1"/>
  <c r="Q68" i="1"/>
  <c r="Q44" i="1"/>
  <c r="Q36" i="1"/>
  <c r="Q28" i="1"/>
  <c r="Q115" i="1"/>
  <c r="Q50" i="1"/>
  <c r="Q121" i="1"/>
  <c r="Q113" i="1"/>
  <c r="Q105" i="1"/>
  <c r="Q97" i="1"/>
  <c r="Q89" i="1"/>
  <c r="Q81" i="1"/>
  <c r="Q25" i="1"/>
  <c r="Q17" i="1"/>
  <c r="Q9" i="1"/>
  <c r="Q23" i="1"/>
  <c r="Q122" i="1"/>
  <c r="Q106" i="1"/>
  <c r="Q90" i="1"/>
  <c r="Q74" i="1"/>
  <c r="Q66" i="1"/>
  <c r="Q58" i="1"/>
  <c r="Q111" i="1"/>
  <c r="Q70" i="1"/>
  <c r="Q63" i="1"/>
  <c r="Q15" i="1"/>
  <c r="Q120" i="1"/>
  <c r="Q112" i="1"/>
  <c r="Q104" i="1"/>
  <c r="Q96" i="1"/>
  <c r="Q88" i="1"/>
  <c r="Q80" i="1"/>
  <c r="Q56" i="1"/>
  <c r="Q48" i="1"/>
  <c r="Q32" i="1"/>
  <c r="Q31" i="1"/>
  <c r="Q98" i="1"/>
  <c r="Q82" i="1"/>
  <c r="Q7" i="1"/>
  <c r="Q127" i="1"/>
  <c r="Q119" i="1"/>
  <c r="Q103" i="1"/>
  <c r="Q95" i="1"/>
  <c r="Q87" i="1"/>
  <c r="Q79" i="1"/>
  <c r="Q55" i="1"/>
  <c r="Q47" i="1"/>
  <c r="Q126" i="1"/>
  <c r="Q118" i="1"/>
  <c r="Q102" i="1"/>
  <c r="Q94" i="1"/>
  <c r="Q86" i="1"/>
  <c r="Q78" i="1"/>
  <c r="Q62" i="1"/>
  <c r="Q46" i="1"/>
  <c r="Q38" i="1"/>
  <c r="Q30" i="1"/>
  <c r="Q22" i="1"/>
  <c r="Q14" i="1"/>
  <c r="Q125" i="1"/>
  <c r="Q117" i="1"/>
  <c r="Q109" i="1"/>
  <c r="Q101" i="1"/>
  <c r="Q93" i="1"/>
  <c r="Q85" i="1"/>
  <c r="Q77" i="1"/>
  <c r="Q69" i="1"/>
  <c r="Q61" i="1"/>
  <c r="Q53" i="1"/>
  <c r="Q45" i="1"/>
  <c r="Q37" i="1"/>
  <c r="Q29" i="1"/>
  <c r="Q21" i="1"/>
  <c r="Q13" i="1"/>
  <c r="Q84" i="1"/>
  <c r="O273" i="1"/>
  <c r="I121" i="1"/>
  <c r="I120" i="1"/>
  <c r="I119" i="1"/>
  <c r="I118" i="1"/>
  <c r="I117" i="1"/>
  <c r="I116" i="1"/>
  <c r="I115" i="1"/>
  <c r="P270" i="1" l="1"/>
  <c r="P269" i="1"/>
  <c r="O274" i="1" s="1"/>
  <c r="Q6" i="1"/>
  <c r="Q270" i="1" s="1"/>
  <c r="I114" i="1"/>
  <c r="I113" i="1"/>
  <c r="I112" i="1"/>
  <c r="I111" i="1"/>
  <c r="I110" i="1"/>
  <c r="I109" i="1"/>
  <c r="I108" i="1"/>
  <c r="O280" i="1" l="1"/>
  <c r="O281" i="1" s="1"/>
  <c r="O282" i="1" s="1"/>
  <c r="O275" i="1"/>
  <c r="O278" i="1"/>
  <c r="O276" i="1"/>
  <c r="I107" i="1"/>
  <c r="I106" i="1"/>
  <c r="I105" i="1"/>
  <c r="I104" i="1"/>
  <c r="I103" i="1"/>
  <c r="I102" i="1"/>
  <c r="I101" i="1" l="1"/>
  <c r="I100" i="1"/>
  <c r="I99" i="1"/>
  <c r="I98" i="1"/>
  <c r="I97" i="1" l="1"/>
  <c r="I96" i="1"/>
  <c r="I95" i="1"/>
  <c r="I94" i="1"/>
  <c r="I93" i="1"/>
  <c r="I92" i="1"/>
  <c r="I91" i="1"/>
  <c r="I90" i="1" l="1"/>
  <c r="I89" i="1"/>
  <c r="I88" i="1"/>
  <c r="I87" i="1"/>
  <c r="I86" i="1"/>
  <c r="I85" i="1"/>
  <c r="I84" i="1"/>
  <c r="I83" i="1"/>
  <c r="I82" i="1"/>
  <c r="I81" i="1" l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 l="1"/>
  <c r="I57" i="1"/>
  <c r="I58" i="1"/>
  <c r="I59" i="1"/>
  <c r="I60" i="1"/>
  <c r="I61" i="1"/>
  <c r="I62" i="1"/>
  <c r="I63" i="1"/>
  <c r="I64" i="1"/>
  <c r="I65" i="1"/>
  <c r="I56" i="1" l="1"/>
  <c r="I55" i="1"/>
  <c r="I54" i="1"/>
  <c r="I53" i="1"/>
  <c r="I52" i="1"/>
  <c r="I51" i="1" l="1"/>
  <c r="I50" i="1"/>
  <c r="I49" i="1"/>
  <c r="I48" i="1"/>
  <c r="I47" i="1"/>
  <c r="I46" i="1"/>
  <c r="I45" i="1"/>
  <c r="I44" i="1"/>
  <c r="I43" i="1"/>
  <c r="L274" i="1" l="1"/>
  <c r="K274" i="1"/>
  <c r="L280" i="1"/>
  <c r="K280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L275" i="1" l="1"/>
  <c r="K278" i="1"/>
  <c r="K275" i="1"/>
  <c r="L273" i="1"/>
  <c r="L279" i="1" s="1"/>
  <c r="L281" i="1" s="1"/>
  <c r="L282" i="1" s="1"/>
  <c r="K281" i="1"/>
  <c r="K282" i="1" s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L277" i="1" l="1"/>
  <c r="L278" i="1" s="1"/>
  <c r="I270" i="1"/>
  <c r="K276" i="1"/>
  <c r="L27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Larry Taylor</author>
  </authors>
  <commentList>
    <comment ref="O5" authorId="0" shapeId="0" xr:uid="{7AA9492C-AFF0-49F3-9405-25CAF7D9A16B}">
      <text>
        <r>
          <rPr>
            <b/>
            <sz val="9"/>
            <color indexed="81"/>
            <rFont val="Tahoma"/>
            <family val="2"/>
          </rPr>
          <t>Larry Taylor:</t>
        </r>
        <r>
          <rPr>
            <sz val="9"/>
            <color indexed="81"/>
            <rFont val="Tahoma"/>
            <family val="2"/>
          </rPr>
          <t xml:space="preserve">
If 4 or Less Green AND 5
 or Less Blue back fisrt four rated green.
$200 if lone green
</t>
        </r>
      </text>
    </comment>
  </commentList>
</comments>
</file>

<file path=xl/sharedStrings.xml><?xml version="1.0" encoding="utf-8"?>
<sst xmlns="http://schemas.openxmlformats.org/spreadsheetml/2006/main" count="617" uniqueCount="263">
  <si>
    <t>Date</t>
  </si>
  <si>
    <t>Track</t>
  </si>
  <si>
    <t>Race</t>
  </si>
  <si>
    <t>Starters</t>
  </si>
  <si>
    <t>Green</t>
  </si>
  <si>
    <t>Blue</t>
  </si>
  <si>
    <t>Total Coded</t>
  </si>
  <si>
    <t>Winner</t>
  </si>
  <si>
    <t>Elite Rated</t>
  </si>
  <si>
    <t>Cau</t>
  </si>
  <si>
    <t>Swats That</t>
  </si>
  <si>
    <t>Windstorm</t>
  </si>
  <si>
    <t>Fiesta</t>
  </si>
  <si>
    <t>Dirty Work</t>
  </si>
  <si>
    <t>Arcadia Queen</t>
  </si>
  <si>
    <t>Odeum</t>
  </si>
  <si>
    <t>Ole Kirke</t>
  </si>
  <si>
    <t>Mr Quickie</t>
  </si>
  <si>
    <t>Chapada</t>
  </si>
  <si>
    <t>Nonconformist</t>
  </si>
  <si>
    <t>Vegas Knight</t>
  </si>
  <si>
    <t>Yonkers</t>
  </si>
  <si>
    <t>Coruscate</t>
  </si>
  <si>
    <t>Sovereign Award</t>
  </si>
  <si>
    <t>Strome</t>
  </si>
  <si>
    <t>Power Sceme</t>
  </si>
  <si>
    <t>Incredulous Dream</t>
  </si>
  <si>
    <t>Endanger</t>
  </si>
  <si>
    <t>Californian Zimbol</t>
  </si>
  <si>
    <t>Graff</t>
  </si>
  <si>
    <t>Wild Planet</t>
  </si>
  <si>
    <t>Verry Elleegant</t>
  </si>
  <si>
    <t>Madam Rouge</t>
  </si>
  <si>
    <t>MVN</t>
  </si>
  <si>
    <t>Irish Flame</t>
  </si>
  <si>
    <t>West Wind</t>
  </si>
  <si>
    <t>Sansom</t>
  </si>
  <si>
    <t>Iconoclasm</t>
  </si>
  <si>
    <t>Sartorial Splendour</t>
  </si>
  <si>
    <t>Groundswell</t>
  </si>
  <si>
    <t>Hey Doc</t>
  </si>
  <si>
    <t>MV</t>
  </si>
  <si>
    <t>Portland Sky</t>
  </si>
  <si>
    <t>Yes Baby Yes</t>
  </si>
  <si>
    <t>Homesman</t>
  </si>
  <si>
    <t>Miami Bound</t>
  </si>
  <si>
    <t>Sir Dragonet</t>
  </si>
  <si>
    <t>La Mexicana</t>
  </si>
  <si>
    <t>Green Winner</t>
  </si>
  <si>
    <t>Blue Winner</t>
  </si>
  <si>
    <t>Winner Missed</t>
  </si>
  <si>
    <t>Bets</t>
  </si>
  <si>
    <t>Won</t>
  </si>
  <si>
    <t>S/Rate:Bets</t>
  </si>
  <si>
    <t>S/Rate: Races wth Bets</t>
  </si>
  <si>
    <t>Net Profit $100 level</t>
  </si>
  <si>
    <t>Profit on T/O</t>
  </si>
  <si>
    <t>$100 Level Bet</t>
  </si>
  <si>
    <t>Level Return</t>
  </si>
  <si>
    <t>Races with Bets</t>
  </si>
  <si>
    <t>Ave Win Odds</t>
  </si>
  <si>
    <t>Totals:</t>
  </si>
  <si>
    <t>Flem-X</t>
  </si>
  <si>
    <t>Crosshaven</t>
  </si>
  <si>
    <t>Victoria Quay</t>
  </si>
  <si>
    <t>Kemalpasa</t>
  </si>
  <si>
    <t>Ashrun</t>
  </si>
  <si>
    <t>Shout The Bar</t>
  </si>
  <si>
    <t>September Run</t>
  </si>
  <si>
    <t>Johnny Get Angry</t>
  </si>
  <si>
    <t>Yulong Prince</t>
  </si>
  <si>
    <t>No Restriction</t>
  </si>
  <si>
    <t>Alleboom</t>
  </si>
  <si>
    <t>Sin To Win</t>
  </si>
  <si>
    <t>Ain'tnodeeldone</t>
  </si>
  <si>
    <t>Outrageous</t>
  </si>
  <si>
    <t>Twilight Payment</t>
  </si>
  <si>
    <t>Purple Sector</t>
  </si>
  <si>
    <t>Rich Hips</t>
  </si>
  <si>
    <t>Exhilarates</t>
  </si>
  <si>
    <t>Ancestory</t>
  </si>
  <si>
    <t>Rocha Clock</t>
  </si>
  <si>
    <t>Personal</t>
  </si>
  <si>
    <t>Berdibek</t>
  </si>
  <si>
    <t>Written Beauty</t>
  </si>
  <si>
    <t>Shelby Cobra</t>
  </si>
  <si>
    <t>True Self</t>
  </si>
  <si>
    <t>Bivouac</t>
  </si>
  <si>
    <t>Affair To Remember</t>
  </si>
  <si>
    <t>Leiter</t>
  </si>
  <si>
    <t>San-H</t>
  </si>
  <si>
    <t>Hindaam</t>
  </si>
  <si>
    <t>Shamino</t>
  </si>
  <si>
    <t>Junipal</t>
  </si>
  <si>
    <t>Carif</t>
  </si>
  <si>
    <t>Sound</t>
  </si>
  <si>
    <t>So Si Bon</t>
  </si>
  <si>
    <t>Grand Total</t>
  </si>
  <si>
    <t>(Multiple Items)</t>
  </si>
  <si>
    <t>Green Bet</t>
  </si>
  <si>
    <t>Green Return</t>
  </si>
  <si>
    <t>Green Stats</t>
  </si>
  <si>
    <t>Blue Stats</t>
  </si>
  <si>
    <t>Ball</t>
  </si>
  <si>
    <t>Riding The Wave</t>
  </si>
  <si>
    <t>Blandford lad</t>
  </si>
  <si>
    <t>Trade Wind</t>
  </si>
  <si>
    <t>Excess Funds</t>
  </si>
  <si>
    <t>Snapdancer</t>
  </si>
  <si>
    <t>Skiddaw</t>
  </si>
  <si>
    <t>Sisstar</t>
  </si>
  <si>
    <t>Titan Blinders</t>
  </si>
  <si>
    <t>Seb Song</t>
  </si>
  <si>
    <t>Re Edit</t>
  </si>
  <si>
    <t>Ocean Beyond</t>
  </si>
  <si>
    <t>All Banter</t>
  </si>
  <si>
    <t>One More Try</t>
  </si>
  <si>
    <t>Grandview Avenue</t>
  </si>
  <si>
    <t>Bandersnatch</t>
  </si>
  <si>
    <t>Pak</t>
  </si>
  <si>
    <t>Tavidance</t>
  </si>
  <si>
    <t>Sirius Suspect</t>
  </si>
  <si>
    <t>Attorney</t>
  </si>
  <si>
    <t>The Astrologist</t>
  </si>
  <si>
    <t>Flem</t>
  </si>
  <si>
    <t>Independent Road</t>
  </si>
  <si>
    <t>Myakee</t>
  </si>
  <si>
    <t>Fabergino</t>
  </si>
  <si>
    <t>Somerset Magham</t>
  </si>
  <si>
    <t>Paul's Regret</t>
  </si>
  <si>
    <t>Wentwood</t>
  </si>
  <si>
    <t>Long Arm</t>
  </si>
  <si>
    <t>Seberate</t>
  </si>
  <si>
    <t>Lunakorn</t>
  </si>
  <si>
    <t>Defiant Dancer</t>
  </si>
  <si>
    <t>Vassilator</t>
  </si>
  <si>
    <t>Sword Of Mercy</t>
  </si>
  <si>
    <t>Zoushine</t>
  </si>
  <si>
    <t>Ayrton</t>
  </si>
  <si>
    <t>Never Again</t>
  </si>
  <si>
    <t>Score</t>
  </si>
  <si>
    <t>Pandemic</t>
  </si>
  <si>
    <t>Defribrillate</t>
  </si>
  <si>
    <t>Takumi</t>
  </si>
  <si>
    <t>Tralee Rose</t>
  </si>
  <si>
    <t>Hasseltoff</t>
  </si>
  <si>
    <t>Fundraiser</t>
  </si>
  <si>
    <t>Rule The World</t>
  </si>
  <si>
    <t>Heavenly Emperor</t>
  </si>
  <si>
    <t>Defibrillate</t>
  </si>
  <si>
    <t>Absolute Flirt</t>
  </si>
  <si>
    <t>Over Exposure</t>
  </si>
  <si>
    <t>Viral</t>
  </si>
  <si>
    <t>Coolth</t>
  </si>
  <si>
    <t>Housay</t>
  </si>
  <si>
    <t xml:space="preserve">5 or less Top Bet </t>
  </si>
  <si>
    <t>Return</t>
  </si>
  <si>
    <t>Profit</t>
  </si>
  <si>
    <t>Row Labels</t>
  </si>
  <si>
    <t xml:space="preserve">Sum of 5 or less Top Bet </t>
  </si>
  <si>
    <t>Sum of Return</t>
  </si>
  <si>
    <t>Sum of Profit</t>
  </si>
  <si>
    <t>(All)</t>
  </si>
  <si>
    <t>Mr Money Bags</t>
  </si>
  <si>
    <t>Second Slip</t>
  </si>
  <si>
    <t>Mosh Music</t>
  </si>
  <si>
    <t>Grinzinger Allee</t>
  </si>
  <si>
    <t>Ididitforlove</t>
  </si>
  <si>
    <t>Blazejowski</t>
  </si>
  <si>
    <t>Aussie Nugget</t>
  </si>
  <si>
    <t>Ginger Jones</t>
  </si>
  <si>
    <t>Silent Sovereign</t>
  </si>
  <si>
    <t>Regardsmaree</t>
  </si>
  <si>
    <t>Best Of Days</t>
  </si>
  <si>
    <t>Probabeel</t>
  </si>
  <si>
    <t>Streets Of Avalon</t>
  </si>
  <si>
    <t>Prophet's Thumb</t>
  </si>
  <si>
    <t>Quantum Mechanic</t>
  </si>
  <si>
    <t>Runaway</t>
  </si>
  <si>
    <t>Skyman</t>
  </si>
  <si>
    <t>Nature Strip</t>
  </si>
  <si>
    <t>I'm Telling Ya</t>
  </si>
  <si>
    <t>Paradee</t>
  </si>
  <si>
    <t>Portlan Sky</t>
  </si>
  <si>
    <t>Zoutori</t>
  </si>
  <si>
    <t>Playoffs</t>
  </si>
  <si>
    <t>Persan</t>
  </si>
  <si>
    <t>Ancestry</t>
  </si>
  <si>
    <t>Mugatoo</t>
  </si>
  <si>
    <t>Exeter</t>
  </si>
  <si>
    <t>Masked Crusader</t>
  </si>
  <si>
    <t>Morn</t>
  </si>
  <si>
    <t>Mohican Heights</t>
  </si>
  <si>
    <t>Satorial Splendor</t>
  </si>
  <si>
    <t>Mount Popa</t>
  </si>
  <si>
    <t>Laverrod</t>
  </si>
  <si>
    <t>Bend</t>
  </si>
  <si>
    <t>Sam's Image</t>
  </si>
  <si>
    <t>Fabciful Toff</t>
  </si>
  <si>
    <t>The Stylist</t>
  </si>
  <si>
    <t>Ironclad</t>
  </si>
  <si>
    <t>$100 Level</t>
  </si>
  <si>
    <t>$100 Lev RET</t>
  </si>
  <si>
    <t>$100 Lev Profit</t>
  </si>
  <si>
    <t>Sum of $100 Level2</t>
  </si>
  <si>
    <t>Sum of $100 Lev Profit</t>
  </si>
  <si>
    <t>Count of $100 Level</t>
  </si>
  <si>
    <t>Sum of $100 Lev RET</t>
  </si>
  <si>
    <t>Hang Man</t>
  </si>
  <si>
    <t>Green Max</t>
  </si>
  <si>
    <t>Blue Max</t>
  </si>
  <si>
    <t>Sum of $100 Level</t>
  </si>
  <si>
    <t>Missile Mantra</t>
  </si>
  <si>
    <t>Cordilla</t>
  </si>
  <si>
    <t>Inverloch</t>
  </si>
  <si>
    <t>Mahamadeis</t>
  </si>
  <si>
    <t>Thousand Wishes</t>
  </si>
  <si>
    <t>Intrepidacious</t>
  </si>
  <si>
    <t>Open Minded</t>
  </si>
  <si>
    <t>Still A Star</t>
  </si>
  <si>
    <t>Mr Exclusive</t>
  </si>
  <si>
    <t>Amade</t>
  </si>
  <si>
    <t>Good And Proper</t>
  </si>
  <si>
    <t>Altai Ranger</t>
  </si>
  <si>
    <t>Grand Promenade</t>
  </si>
  <si>
    <t>Dice Roll</t>
  </si>
  <si>
    <t>Bons Abroad</t>
  </si>
  <si>
    <t>Spring Choice</t>
  </si>
  <si>
    <t>Excelman</t>
  </si>
  <si>
    <t>Ruby Skye</t>
  </si>
  <si>
    <t>Holbein</t>
  </si>
  <si>
    <t>Streetcar Stranger</t>
  </si>
  <si>
    <t>Rock Prophet</t>
  </si>
  <si>
    <t>Declares War</t>
  </si>
  <si>
    <t>Realm Of Flowers</t>
  </si>
  <si>
    <t>Yulong January</t>
  </si>
  <si>
    <t>Mongolian Marshall</t>
  </si>
  <si>
    <t>Heart Of Puissance</t>
  </si>
  <si>
    <t>Romancer</t>
  </si>
  <si>
    <t>Don't Doubt Dory</t>
  </si>
  <si>
    <t>Plaquette</t>
  </si>
  <si>
    <t>Biometric</t>
  </si>
  <si>
    <t>Strategic Phil</t>
  </si>
  <si>
    <t>Snickerdoodledandy</t>
  </si>
  <si>
    <t>Lunar Flare</t>
  </si>
  <si>
    <t>Chassis</t>
  </si>
  <si>
    <t>No Effort</t>
  </si>
  <si>
    <t>Sir Kalahad</t>
  </si>
  <si>
    <t>Zipping Boy</t>
  </si>
  <si>
    <t>South Pacific</t>
  </si>
  <si>
    <t>Don't Tell The Boss</t>
  </si>
  <si>
    <t>Degraves</t>
  </si>
  <si>
    <t>Corner Pocket</t>
  </si>
  <si>
    <t>Pintoff</t>
  </si>
  <si>
    <t>Lindhout</t>
  </si>
  <si>
    <t>Falls</t>
  </si>
  <si>
    <t>Scottish Dancer</t>
  </si>
  <si>
    <t>Red Can Man</t>
  </si>
  <si>
    <t>King Magnus</t>
  </si>
  <si>
    <t>Furrion</t>
  </si>
  <si>
    <t>Bartholemeu Diaz</t>
  </si>
  <si>
    <t>Kilkarni Royale</t>
  </si>
  <si>
    <t>The Good Life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</si>
</sst>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[$-C09]dd\-mmm\-yy;@"/>
    <numFmt numFmtId="165" formatCode="&quot;$&quot;#,##0.00"/>
  </numFmts>
  <fonts count="1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9"/>
      <color theme="0" tint="-4.9989318521683403E-2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B4FA0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rgb="FF52F90F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</cellStyleXfs>
  <cellXfs count="115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164" fontId="4" fillId="0" borderId="4" xfId="0" applyNumberFormat="1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4" fillId="0" borderId="5" xfId="0" applyFont="1" applyBorder="1"/>
    <xf numFmtId="0" fontId="3" fillId="0" borderId="0" xfId="0" applyFont="1"/>
    <xf numFmtId="0" fontId="4" fillId="0" borderId="5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/>
    </xf>
    <xf numFmtId="2" fontId="4" fillId="2" borderId="5" xfId="0" applyNumberFormat="1" applyFont="1" applyFill="1" applyBorder="1" applyAlignment="1">
      <alignment horizontal="center" vertical="center" wrapText="1"/>
    </xf>
    <xf numFmtId="2" fontId="4" fillId="3" borderId="5" xfId="0" applyNumberFormat="1" applyFont="1" applyFill="1" applyBorder="1" applyAlignment="1">
      <alignment horizontal="center" vertical="center" wrapText="1"/>
    </xf>
    <xf numFmtId="2" fontId="8" fillId="4" borderId="5" xfId="0" applyNumberFormat="1" applyFont="1" applyFill="1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1" fontId="1" fillId="0" borderId="5" xfId="0" applyNumberFormat="1" applyFont="1" applyBorder="1" applyAlignment="1">
      <alignment horizontal="center"/>
    </xf>
    <xf numFmtId="0" fontId="0" fillId="0" borderId="5" xfId="0" applyBorder="1" applyAlignment="1">
      <alignment horizontal="center"/>
    </xf>
    <xf numFmtId="9" fontId="0" fillId="0" borderId="5" xfId="2" applyFont="1" applyBorder="1" applyAlignment="1">
      <alignment horizontal="center"/>
    </xf>
    <xf numFmtId="0" fontId="10" fillId="0" borderId="8" xfId="0" applyFont="1" applyBorder="1" applyAlignment="1">
      <alignment horizontal="center" vertical="center"/>
    </xf>
    <xf numFmtId="2" fontId="10" fillId="0" borderId="8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3" borderId="3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/>
    </xf>
    <xf numFmtId="0" fontId="0" fillId="0" borderId="6" xfId="0" applyBorder="1" applyAlignment="1">
      <alignment horizontal="center"/>
    </xf>
    <xf numFmtId="9" fontId="0" fillId="0" borderId="6" xfId="2" applyFont="1" applyBorder="1" applyAlignment="1">
      <alignment horizontal="center"/>
    </xf>
    <xf numFmtId="1" fontId="1" fillId="0" borderId="6" xfId="0" applyNumberFormat="1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9" fontId="1" fillId="0" borderId="8" xfId="2" applyFont="1" applyBorder="1" applyAlignment="1">
      <alignment horizontal="center"/>
    </xf>
    <xf numFmtId="9" fontId="1" fillId="0" borderId="9" xfId="2" applyFont="1" applyBorder="1" applyAlignment="1">
      <alignment horizontal="center"/>
    </xf>
    <xf numFmtId="165" fontId="0" fillId="0" borderId="5" xfId="1" applyNumberFormat="1" applyFont="1" applyBorder="1" applyAlignment="1">
      <alignment horizontal="center"/>
    </xf>
    <xf numFmtId="165" fontId="0" fillId="0" borderId="6" xfId="1" applyNumberFormat="1" applyFont="1" applyBorder="1" applyAlignment="1">
      <alignment horizontal="center"/>
    </xf>
    <xf numFmtId="2" fontId="4" fillId="0" borderId="5" xfId="0" applyNumberFormat="1" applyFont="1" applyFill="1" applyBorder="1" applyAlignment="1">
      <alignment horizontal="center" vertical="center" wrapText="1"/>
    </xf>
    <xf numFmtId="2" fontId="8" fillId="0" borderId="5" xfId="0" applyNumberFormat="1" applyFont="1" applyFill="1" applyBorder="1" applyAlignment="1">
      <alignment horizontal="center"/>
    </xf>
    <xf numFmtId="0" fontId="0" fillId="0" borderId="5" xfId="0" pivotButton="1" applyBorder="1"/>
    <xf numFmtId="0" fontId="0" fillId="0" borderId="5" xfId="0" applyBorder="1"/>
    <xf numFmtId="0" fontId="0" fillId="0" borderId="0" xfId="0" applyAlignment="1">
      <alignment horizontal="center"/>
    </xf>
    <xf numFmtId="44" fontId="0" fillId="0" borderId="5" xfId="0" applyNumberFormat="1" applyBorder="1" applyAlignment="1">
      <alignment horizontal="center"/>
    </xf>
    <xf numFmtId="0" fontId="0" fillId="0" borderId="5" xfId="0" pivotButton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2" fontId="10" fillId="0" borderId="0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/>
    </xf>
    <xf numFmtId="164" fontId="0" fillId="0" borderId="5" xfId="0" applyNumberFormat="1" applyBorder="1" applyAlignment="1">
      <alignment horizontal="center" vertical="center"/>
    </xf>
    <xf numFmtId="44" fontId="0" fillId="0" borderId="5" xfId="0" applyNumberForma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5" xfId="0" applyFont="1" applyFill="1" applyBorder="1"/>
    <xf numFmtId="0" fontId="0" fillId="0" borderId="5" xfId="0" applyBorder="1" applyAlignment="1">
      <alignment horizontal="center" vertical="center" wrapText="1"/>
    </xf>
    <xf numFmtId="0" fontId="6" fillId="0" borderId="5" xfId="0" applyFont="1" applyBorder="1"/>
    <xf numFmtId="0" fontId="11" fillId="0" borderId="5" xfId="0" applyFont="1" applyBorder="1" applyAlignment="1">
      <alignment horizontal="center" vertical="center"/>
    </xf>
    <xf numFmtId="0" fontId="0" fillId="0" borderId="5" xfId="0" pivotButton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/>
    </xf>
    <xf numFmtId="0" fontId="5" fillId="0" borderId="0" xfId="0" applyFont="1" applyAlignment="1">
      <alignment horizontal="center"/>
    </xf>
    <xf numFmtId="0" fontId="4" fillId="0" borderId="5" xfId="0" applyNumberFormat="1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2" fontId="4" fillId="0" borderId="5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2" fontId="8" fillId="0" borderId="5" xfId="0" applyNumberFormat="1" applyFont="1" applyBorder="1" applyAlignment="1">
      <alignment horizontal="center"/>
    </xf>
    <xf numFmtId="0" fontId="4" fillId="0" borderId="10" xfId="0" applyFont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/>
    </xf>
    <xf numFmtId="165" fontId="0" fillId="0" borderId="12" xfId="1" applyNumberFormat="1" applyFont="1" applyBorder="1" applyAlignment="1">
      <alignment horizontal="center"/>
    </xf>
    <xf numFmtId="9" fontId="0" fillId="0" borderId="12" xfId="2" applyFont="1" applyBorder="1" applyAlignment="1">
      <alignment horizontal="center"/>
    </xf>
    <xf numFmtId="1" fontId="0" fillId="0" borderId="12" xfId="0" applyNumberFormat="1" applyBorder="1" applyAlignment="1">
      <alignment horizontal="center"/>
    </xf>
    <xf numFmtId="1" fontId="1" fillId="0" borderId="12" xfId="0" applyNumberFormat="1" applyFont="1" applyBorder="1" applyAlignment="1">
      <alignment horizontal="center"/>
    </xf>
    <xf numFmtId="9" fontId="1" fillId="0" borderId="13" xfId="2" applyFont="1" applyBorder="1" applyAlignment="1">
      <alignment horizontal="center"/>
    </xf>
    <xf numFmtId="0" fontId="14" fillId="5" borderId="10" xfId="0" applyFont="1" applyFill="1" applyBorder="1" applyAlignment="1">
      <alignment horizontal="center" vertical="center" wrapText="1"/>
    </xf>
    <xf numFmtId="0" fontId="14" fillId="3" borderId="10" xfId="0" applyFont="1" applyFill="1" applyBorder="1" applyAlignment="1">
      <alignment horizontal="center" vertical="center" wrapText="1"/>
    </xf>
    <xf numFmtId="1" fontId="14" fillId="0" borderId="6" xfId="0" applyNumberFormat="1" applyFont="1" applyBorder="1" applyAlignment="1">
      <alignment horizontal="center"/>
    </xf>
    <xf numFmtId="1" fontId="15" fillId="0" borderId="8" xfId="0" applyNumberFormat="1" applyFont="1" applyBorder="1" applyAlignment="1">
      <alignment horizontal="center" vertical="center"/>
    </xf>
    <xf numFmtId="0" fontId="0" fillId="0" borderId="0" xfId="0" applyAlignment="1">
      <alignment wrapText="1"/>
    </xf>
    <xf numFmtId="0" fontId="14" fillId="0" borderId="5" xfId="0" pivotButton="1" applyFont="1" applyBorder="1" applyAlignment="1">
      <alignment horizontal="center" wrapText="1"/>
    </xf>
    <xf numFmtId="0" fontId="14" fillId="0" borderId="5" xfId="0" applyFont="1" applyBorder="1" applyAlignment="1">
      <alignment horizontal="center" wrapText="1"/>
    </xf>
    <xf numFmtId="164" fontId="14" fillId="0" borderId="5" xfId="0" applyNumberFormat="1" applyFont="1" applyBorder="1" applyAlignment="1">
      <alignment horizontal="center"/>
    </xf>
    <xf numFmtId="0" fontId="14" fillId="0" borderId="5" xfId="0" applyNumberFormat="1" applyFont="1" applyBorder="1" applyAlignment="1">
      <alignment horizontal="center"/>
    </xf>
    <xf numFmtId="0" fontId="14" fillId="0" borderId="5" xfId="0" pivotButton="1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0" fillId="5" borderId="0" xfId="0" applyFill="1"/>
    <xf numFmtId="0" fontId="4" fillId="0" borderId="5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4" fillId="0" borderId="0" xfId="0" applyFont="1" applyAlignment="1">
      <alignment horizontal="left"/>
    </xf>
    <xf numFmtId="44" fontId="1" fillId="0" borderId="5" xfId="0" applyNumberFormat="1" applyFont="1" applyBorder="1" applyAlignment="1">
      <alignment horizontal="center"/>
    </xf>
    <xf numFmtId="44" fontId="1" fillId="0" borderId="5" xfId="0" applyNumberFormat="1" applyFont="1" applyBorder="1" applyAlignment="1">
      <alignment horizontal="center" vertical="center"/>
    </xf>
    <xf numFmtId="0" fontId="0" fillId="5" borderId="5" xfId="0" applyFill="1" applyBorder="1"/>
    <xf numFmtId="0" fontId="0" fillId="5" borderId="5" xfId="0" applyFill="1" applyBorder="1" applyAlignment="1">
      <alignment horizontal="right"/>
    </xf>
    <xf numFmtId="0" fontId="5" fillId="5" borderId="5" xfId="0" applyFont="1" applyFill="1" applyBorder="1" applyAlignment="1">
      <alignment horizontal="center"/>
    </xf>
    <xf numFmtId="0" fontId="0" fillId="3" borderId="5" xfId="0" applyFill="1" applyBorder="1"/>
    <xf numFmtId="0" fontId="0" fillId="3" borderId="5" xfId="0" applyFill="1" applyBorder="1" applyAlignment="1">
      <alignment horizontal="right"/>
    </xf>
    <xf numFmtId="0" fontId="5" fillId="3" borderId="5" xfId="0" applyFont="1" applyFill="1" applyBorder="1" applyAlignment="1">
      <alignment horizontal="center"/>
    </xf>
    <xf numFmtId="0" fontId="4" fillId="0" borderId="5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164" fontId="4" fillId="0" borderId="5" xfId="0" applyNumberFormat="1" applyFont="1" applyBorder="1" applyAlignment="1">
      <alignment horizontal="center"/>
    </xf>
    <xf numFmtId="164" fontId="4" fillId="0" borderId="5" xfId="0" applyNumberFormat="1" applyFont="1" applyBorder="1" applyAlignment="1">
      <alignment horizontal="center" vertical="center"/>
    </xf>
    <xf numFmtId="1" fontId="10" fillId="0" borderId="8" xfId="0" applyNumberFormat="1" applyFont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 wrapText="1"/>
    </xf>
    <xf numFmtId="1" fontId="5" fillId="0" borderId="9" xfId="0" applyNumberFormat="1" applyFont="1" applyBorder="1" applyAlignment="1">
      <alignment horizontal="center" vertical="center"/>
    </xf>
    <xf numFmtId="9" fontId="10" fillId="0" borderId="5" xfId="2" applyFont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359"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wrapText="1"/>
    </dxf>
    <dxf>
      <alignment wrapText="1"/>
    </dxf>
    <dxf>
      <alignment vertical="center"/>
    </dxf>
    <dxf>
      <alignment vertical="center"/>
    </dxf>
    <dxf>
      <font>
        <sz val="9"/>
      </font>
    </dxf>
    <dxf>
      <font>
        <sz val="9"/>
      </font>
    </dxf>
    <dxf>
      <font>
        <sz val="9"/>
      </font>
    </dxf>
    <dxf>
      <alignment vertical="center"/>
    </dxf>
    <dxf>
      <alignment vertic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wrapText="1"/>
    </dxf>
    <dxf>
      <alignment wrapText="1"/>
    </dxf>
    <dxf>
      <alignment vertical="center"/>
    </dxf>
    <dxf>
      <alignment vertical="center"/>
    </dxf>
    <dxf>
      <font>
        <sz val="9"/>
      </font>
    </dxf>
    <dxf>
      <font>
        <sz val="9"/>
      </font>
    </dxf>
    <dxf>
      <font>
        <sz val="9"/>
      </font>
    </dxf>
    <dxf>
      <alignment vertical="center"/>
    </dxf>
    <dxf>
      <alignment vertic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wrapText="1"/>
    </dxf>
    <dxf>
      <alignment wrapText="1"/>
    </dxf>
    <dxf>
      <alignment vertical="center"/>
    </dxf>
    <dxf>
      <alignment vertical="center"/>
    </dxf>
    <dxf>
      <font>
        <sz val="9"/>
      </font>
    </dxf>
    <dxf>
      <font>
        <sz val="9"/>
      </font>
    </dxf>
    <dxf>
      <font>
        <sz val="9"/>
      </font>
    </dxf>
    <dxf>
      <alignment vertical="center"/>
    </dxf>
    <dxf>
      <alignment vertic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wrapText="1"/>
    </dxf>
    <dxf>
      <alignment wrapText="1"/>
    </dxf>
    <dxf>
      <alignment vertical="center"/>
    </dxf>
    <dxf>
      <alignment vertical="center"/>
    </dxf>
    <dxf>
      <font>
        <sz val="9"/>
      </font>
    </dxf>
    <dxf>
      <font>
        <sz val="9"/>
      </font>
    </dxf>
    <dxf>
      <font>
        <sz val="9"/>
      </font>
    </dxf>
    <dxf>
      <alignment vertical="center"/>
    </dxf>
    <dxf>
      <alignment vertic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wrapText="1"/>
    </dxf>
    <dxf>
      <alignment wrapText="1"/>
    </dxf>
    <dxf>
      <alignment vertical="center"/>
    </dxf>
    <dxf>
      <alignment vertical="center"/>
    </dxf>
    <dxf>
      <font>
        <sz val="9"/>
      </font>
    </dxf>
    <dxf>
      <font>
        <sz val="9"/>
      </font>
    </dxf>
    <dxf>
      <font>
        <sz val="9"/>
      </font>
    </dxf>
    <dxf>
      <alignment vertical="center"/>
    </dxf>
    <dxf>
      <alignment vertic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wrapText="1"/>
    </dxf>
    <dxf>
      <alignment wrapText="1"/>
    </dxf>
    <dxf>
      <alignment vertical="center"/>
    </dxf>
    <dxf>
      <alignment vertical="center"/>
    </dxf>
    <dxf>
      <font>
        <sz val="9"/>
      </font>
    </dxf>
    <dxf>
      <font>
        <sz val="9"/>
      </font>
    </dxf>
    <dxf>
      <font>
        <sz val="9"/>
      </font>
    </dxf>
    <dxf>
      <alignment vertical="center"/>
    </dxf>
    <dxf>
      <alignment vertical="center"/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wrapText="1"/>
    </dxf>
    <dxf>
      <alignment wrapText="1"/>
    </dxf>
    <dxf>
      <alignment vertical="center"/>
    </dxf>
    <dxf>
      <alignment vertical="center"/>
    </dxf>
    <dxf>
      <font>
        <sz val="9"/>
      </font>
    </dxf>
    <dxf>
      <font>
        <sz val="9"/>
      </font>
    </dxf>
    <dxf>
      <font>
        <sz val="9"/>
      </font>
    </dxf>
    <dxf>
      <alignment vertical="center"/>
    </dxf>
    <dxf>
      <alignment vertic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wrapText="1"/>
    </dxf>
    <dxf>
      <alignment wrapText="1"/>
    </dxf>
    <dxf>
      <alignment vertical="center"/>
    </dxf>
    <dxf>
      <alignment vertical="center"/>
    </dxf>
    <dxf>
      <font>
        <sz val="9"/>
      </font>
    </dxf>
    <dxf>
      <font>
        <sz val="9"/>
      </font>
    </dxf>
    <dxf>
      <font>
        <sz val="9"/>
      </font>
    </dxf>
    <dxf>
      <alignment vertical="center"/>
    </dxf>
    <dxf>
      <alignment vertical="center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wrapText="1"/>
    </dxf>
    <dxf>
      <alignment wrapText="1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wrapText="1"/>
    </dxf>
    <dxf>
      <alignment wrapText="1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numFmt numFmtId="34" formatCode="_-&quot;$&quot;* #,##0.00_-;\-&quot;$&quot;* #,##0.00_-;_-&quot;$&quot;* &quot;-&quot;??_-;_-@_-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/>
    </dxf>
    <dxf>
      <alignment horizontal="center"/>
    </dxf>
    <dxf>
      <alignment vertical="center"/>
    </dxf>
    <dxf>
      <alignment vertic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font>
        <sz val="12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wrapText="1"/>
    </dxf>
    <dxf>
      <alignment wrapText="1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numFmt numFmtId="34" formatCode="_-&quot;$&quot;* #,##0.00_-;\-&quot;$&quot;* #,##0.00_-;_-&quot;$&quot;* &quot;-&quot;??_-;_-@_-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/>
    </dxf>
    <dxf>
      <alignment horizontal="center"/>
    </dxf>
    <dxf>
      <alignment vertical="center"/>
    </dxf>
    <dxf>
      <alignment vertic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font>
        <sz val="12"/>
      </font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wrapText="1"/>
    </dxf>
    <dxf>
      <alignment wrapText="1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2"/>
      </font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horizontal="center"/>
    </dxf>
    <dxf>
      <alignment horizontal="center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4" formatCode="_-&quot;$&quot;* #,##0.00_-;\-&quot;$&quot;* #,##0.00_-;_-&quot;$&quot;* &quot;-&quot;??_-;_-@_-"/>
    </dxf>
  </dxfs>
  <tableStyles count="0" defaultTableStyle="TableStyleMedium2" defaultPivotStyle="PivotStyleLight16"/>
  <colors>
    <mruColors>
      <color rgb="FF52F90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11" Type="http://schemas.openxmlformats.org/officeDocument/2006/relationships/calcChain" Target="calcChain.xml"/><Relationship Id="rId5" Type="http://schemas.openxmlformats.org/officeDocument/2006/relationships/pivotCacheDefinition" Target="pivotCache/pivotCacheDefinition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Larry Taylor" refreshedDate="44397.696279976852" createdVersion="6" refreshedVersion="7" minRefreshableVersion="3" recordCount="242" xr:uid="{AFB1AB30-40F0-4F27-B5F3-33DB1A761EC7}">
  <cacheSource type="worksheet">
    <worksheetSource ref="C5:T247" sheet="Colour Codes MEL Oct 2020"/>
  </cacheSource>
  <cacheFields count="18">
    <cacheField name="Date" numFmtId="164">
      <sharedItems containsSemiMixedTypes="0" containsNonDate="0" containsDate="1" containsString="0" minDate="2020-10-10T00:00:00" maxDate="2021-06-20T00:00:00" count="45">
        <d v="2020-10-10T00:00:00"/>
        <d v="2020-10-14T00:00:00"/>
        <d v="2020-10-17T00:00:00"/>
        <d v="2020-10-23T00:00:00"/>
        <d v="2020-10-24T00:00:00"/>
        <d v="2020-10-31T00:00:00"/>
        <d v="2020-11-03T00:00:00"/>
        <d v="2020-11-05T00:00:00"/>
        <d v="2020-11-07T00:00:00"/>
        <d v="2020-11-14T00:00:00"/>
        <d v="2020-11-21T00:00:00"/>
        <d v="2020-11-28T00:00:00"/>
        <d v="2020-12-05T00:00:00"/>
        <d v="2020-12-12T00:00:00"/>
        <d v="2020-12-19T00:00:00"/>
        <d v="2020-12-26T00:00:00"/>
        <d v="2021-01-01T00:00:00"/>
        <d v="2021-01-02T00:00:00"/>
        <d v="2021-01-09T00:00:00"/>
        <d v="2021-01-16T00:00:00"/>
        <d v="2021-01-23T00:00:00"/>
        <d v="2021-01-26T00:00:00"/>
        <d v="2021-01-30T00:00:00"/>
        <d v="2021-02-06T00:00:00"/>
        <d v="2021-02-13T00:00:00"/>
        <d v="2021-02-20T00:00:00"/>
        <d v="2021-02-27T00:00:00"/>
        <d v="2021-03-06T00:00:00"/>
        <d v="2021-03-13T00:00:00"/>
        <d v="2021-03-19T00:00:00"/>
        <d v="2021-03-20T00:00:00"/>
        <d v="2021-03-27T00:00:00"/>
        <d v="2021-04-03T00:00:00"/>
        <d v="2021-04-10T00:00:00"/>
        <d v="2021-04-17T00:00:00"/>
        <d v="2021-04-24T00:00:00"/>
        <d v="2021-04-25T00:00:00"/>
        <d v="2021-05-01T00:00:00"/>
        <d v="2021-05-08T00:00:00"/>
        <d v="2021-05-15T00:00:00"/>
        <d v="2021-05-22T00:00:00"/>
        <d v="2021-05-29T00:00:00"/>
        <d v="2021-06-05T00:00:00"/>
        <d v="2021-06-12T00:00:00"/>
        <d v="2021-06-19T00:00:00"/>
      </sharedItems>
    </cacheField>
    <cacheField name="Track" numFmtId="0">
      <sharedItems containsBlank="1" count="11">
        <s v="Cau"/>
        <s v="MVN"/>
        <s v="MV"/>
        <s v="Flem-X"/>
        <s v="San-H"/>
        <s v="Ball"/>
        <s v="Pak"/>
        <s v="Flem"/>
        <s v="Morn"/>
        <s v="Bend"/>
        <m u="1"/>
      </sharedItems>
    </cacheField>
    <cacheField name="Race" numFmtId="0">
      <sharedItems containsSemiMixedTypes="0" containsString="0" containsNumber="1" containsInteger="1" minValue="1" maxValue="10"/>
    </cacheField>
    <cacheField name="Starters" numFmtId="0">
      <sharedItems containsSemiMixedTypes="0" containsString="0" containsNumber="1" containsInteger="1" minValue="5" maxValue="24" count="15">
        <n v="8"/>
        <n v="13"/>
        <n v="7"/>
        <n v="6"/>
        <n v="14"/>
        <n v="15"/>
        <n v="9"/>
        <n v="12"/>
        <n v="10"/>
        <n v="11"/>
        <n v="18"/>
        <n v="5"/>
        <n v="16"/>
        <n v="24"/>
        <n v="17"/>
      </sharedItems>
    </cacheField>
    <cacheField name="Green" numFmtId="0">
      <sharedItems containsSemiMixedTypes="0" containsString="0" containsNumber="1" containsInteger="1" minValue="1" maxValue="13" count="10">
        <n v="5"/>
        <n v="1"/>
        <n v="4"/>
        <n v="7"/>
        <n v="6"/>
        <n v="2"/>
        <n v="3"/>
        <n v="11"/>
        <n v="13"/>
        <n v="8"/>
      </sharedItems>
    </cacheField>
    <cacheField name="Blue" numFmtId="0">
      <sharedItems containsString="0" containsBlank="1" containsNumber="1" containsInteger="1" minValue="1" maxValue="10" count="10">
        <m/>
        <n v="4"/>
        <n v="2"/>
        <n v="1"/>
        <n v="3"/>
        <n v="5"/>
        <n v="6"/>
        <n v="10"/>
        <n v="7"/>
        <n v="8"/>
      </sharedItems>
    </cacheField>
    <cacheField name="Total Coded" numFmtId="0">
      <sharedItems containsSemiMixedTypes="0" containsString="0" containsNumber="1" containsInteger="1" minValue="1" maxValue="15" count="14">
        <n v="5"/>
        <n v="6"/>
        <n v="7"/>
        <n v="3"/>
        <n v="4"/>
        <n v="9"/>
        <n v="8"/>
        <n v="10"/>
        <n v="12"/>
        <n v="11"/>
        <n v="15"/>
        <n v="13"/>
        <n v="1"/>
        <n v="2"/>
      </sharedItems>
    </cacheField>
    <cacheField name="Winner" numFmtId="0">
      <sharedItems/>
    </cacheField>
    <cacheField name="Green Winner" numFmtId="0">
      <sharedItems containsString="0" containsBlank="1" containsNumber="1" minValue="1.2" maxValue="29.1"/>
    </cacheField>
    <cacheField name="Blue Winner" numFmtId="0">
      <sharedItems containsString="0" containsBlank="1" containsNumber="1" minValue="2.9" maxValue="26"/>
    </cacheField>
    <cacheField name="Winner Missed" numFmtId="0">
      <sharedItems containsString="0" containsBlank="1" containsNumber="1" minValue="5" maxValue="151"/>
    </cacheField>
    <cacheField name="Elite Rated" numFmtId="0">
      <sharedItems containsSemiMixedTypes="0" containsString="0" containsNumber="1" containsInteger="1" minValue="1" maxValue="12"/>
    </cacheField>
    <cacheField name="5 or less Top Bet " numFmtId="0">
      <sharedItems containsBlank="1" containsMixedTypes="1" containsNumber="1" containsInteger="1" minValue="200" maxValue="400"/>
    </cacheField>
    <cacheField name="Return" numFmtId="0">
      <sharedItems containsMixedTypes="1" containsNumber="1" minValue="120" maxValue="1970"/>
    </cacheField>
    <cacheField name="Profit" numFmtId="1">
      <sharedItems containsMixedTypes="1" containsNumber="1" minValue="-400" maxValue="1570"/>
    </cacheField>
    <cacheField name="$100 Level" numFmtId="0">
      <sharedItems containsSemiMixedTypes="0" containsString="0" containsNumber="1" containsInteger="1" minValue="100" maxValue="1300"/>
    </cacheField>
    <cacheField name="$100 Lev RET" numFmtId="0">
      <sharedItems containsMixedTypes="1" containsNumber="1" minValue="120" maxValue="2910"/>
    </cacheField>
    <cacheField name="$100 Lev Profit" numFmtId="1">
      <sharedItems containsSemiMixedTypes="0" containsString="0" containsNumber="1" minValue="-700" maxValue="181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Larry Taylor" refreshedDate="44397.696461458334" createdVersion="7" refreshedVersion="7" minRefreshableVersion="3" recordCount="263" xr:uid="{532C049C-ABA5-4677-B34E-51AC8EBE819C}">
  <cacheSource type="worksheet">
    <worksheetSource ref="C5:T268" sheet="Colour Codes MEL Oct 2020"/>
  </cacheSource>
  <cacheFields count="18">
    <cacheField name="Date" numFmtId="164">
      <sharedItems containsNonDate="0" containsDate="1" containsString="0" containsBlank="1" minDate="2020-10-10T00:00:00" maxDate="2021-07-18T00:00:00" count="50">
        <d v="2020-10-10T00:00:00"/>
        <d v="2020-10-14T00:00:00"/>
        <d v="2020-10-17T00:00:00"/>
        <d v="2020-10-23T00:00:00"/>
        <d v="2020-10-24T00:00:00"/>
        <d v="2020-10-31T00:00:00"/>
        <d v="2020-11-03T00:00:00"/>
        <d v="2020-11-05T00:00:00"/>
        <d v="2020-11-07T00:00:00"/>
        <d v="2020-11-14T00:00:00"/>
        <d v="2020-11-21T00:00:00"/>
        <d v="2020-11-28T00:00:00"/>
        <d v="2020-12-05T00:00:00"/>
        <d v="2020-12-12T00:00:00"/>
        <d v="2020-12-19T00:00:00"/>
        <d v="2020-12-26T00:00:00"/>
        <d v="2021-01-01T00:00:00"/>
        <d v="2021-01-02T00:00:00"/>
        <d v="2021-01-09T00:00:00"/>
        <d v="2021-01-16T00:00:00"/>
        <d v="2021-01-23T00:00:00"/>
        <d v="2021-01-26T00:00:00"/>
        <d v="2021-01-30T00:00:00"/>
        <d v="2021-02-06T00:00:00"/>
        <d v="2021-02-13T00:00:00"/>
        <d v="2021-02-20T00:00:00"/>
        <d v="2021-02-27T00:00:00"/>
        <d v="2021-03-06T00:00:00"/>
        <d v="2021-03-13T00:00:00"/>
        <d v="2021-03-19T00:00:00"/>
        <d v="2021-03-20T00:00:00"/>
        <d v="2021-03-27T00:00:00"/>
        <d v="2021-04-03T00:00:00"/>
        <d v="2021-04-10T00:00:00"/>
        <d v="2021-04-17T00:00:00"/>
        <d v="2021-04-24T00:00:00"/>
        <d v="2021-04-25T00:00:00"/>
        <d v="2021-05-01T00:00:00"/>
        <d v="2021-05-08T00:00:00"/>
        <d v="2021-05-15T00:00:00"/>
        <d v="2021-05-22T00:00:00"/>
        <d v="2021-05-29T00:00:00"/>
        <d v="2021-06-05T00:00:00"/>
        <d v="2021-06-12T00:00:00"/>
        <d v="2021-06-19T00:00:00"/>
        <d v="2021-06-26T00:00:00"/>
        <d v="2021-07-03T00:00:00"/>
        <d v="2021-07-10T00:00:00"/>
        <d v="2021-07-17T00:00:00"/>
        <m/>
      </sharedItems>
    </cacheField>
    <cacheField name="Track" numFmtId="0">
      <sharedItems containsBlank="1" count="11">
        <s v="Cau"/>
        <s v="MVN"/>
        <s v="MV"/>
        <s v="Flem-X"/>
        <s v="San-H"/>
        <s v="Ball"/>
        <s v="Pak"/>
        <s v="Flem"/>
        <s v="Morn"/>
        <s v="Bend"/>
        <m/>
      </sharedItems>
    </cacheField>
    <cacheField name="Race" numFmtId="0">
      <sharedItems containsString="0" containsBlank="1" containsNumber="1" containsInteger="1" minValue="1" maxValue="10"/>
    </cacheField>
    <cacheField name="Starters" numFmtId="0">
      <sharedItems containsString="0" containsBlank="1" containsNumber="1" containsInteger="1" minValue="5" maxValue="24" count="16">
        <n v="8"/>
        <n v="13"/>
        <n v="7"/>
        <n v="6"/>
        <n v="14"/>
        <n v="15"/>
        <n v="9"/>
        <n v="12"/>
        <n v="10"/>
        <n v="11"/>
        <n v="18"/>
        <n v="5"/>
        <n v="16"/>
        <n v="24"/>
        <n v="17"/>
        <m/>
      </sharedItems>
    </cacheField>
    <cacheField name="Green" numFmtId="0">
      <sharedItems containsString="0" containsBlank="1" containsNumber="1" containsInteger="1" minValue="1" maxValue="13" count="11">
        <n v="5"/>
        <n v="1"/>
        <n v="4"/>
        <n v="7"/>
        <n v="6"/>
        <n v="2"/>
        <n v="3"/>
        <n v="11"/>
        <n v="13"/>
        <n v="8"/>
        <m/>
      </sharedItems>
    </cacheField>
    <cacheField name="Blue" numFmtId="0">
      <sharedItems containsString="0" containsBlank="1" containsNumber="1" containsInteger="1" minValue="1" maxValue="10" count="10">
        <m/>
        <n v="4"/>
        <n v="2"/>
        <n v="1"/>
        <n v="3"/>
        <n v="5"/>
        <n v="6"/>
        <n v="10"/>
        <n v="7"/>
        <n v="8"/>
      </sharedItems>
    </cacheField>
    <cacheField name="Total Coded" numFmtId="0">
      <sharedItems containsString="0" containsBlank="1" containsNumber="1" containsInteger="1" minValue="1" maxValue="15" count="15">
        <n v="5"/>
        <n v="6"/>
        <n v="7"/>
        <n v="3"/>
        <n v="4"/>
        <n v="9"/>
        <n v="8"/>
        <n v="10"/>
        <n v="12"/>
        <n v="11"/>
        <n v="15"/>
        <n v="13"/>
        <n v="1"/>
        <n v="2"/>
        <m/>
      </sharedItems>
    </cacheField>
    <cacheField name="Winner" numFmtId="0">
      <sharedItems containsBlank="1"/>
    </cacheField>
    <cacheField name="Green Winner" numFmtId="0">
      <sharedItems containsString="0" containsBlank="1" containsNumber="1" minValue="1.2" maxValue="29.1"/>
    </cacheField>
    <cacheField name="Blue Winner" numFmtId="0">
      <sharedItems containsString="0" containsBlank="1" containsNumber="1" minValue="2.9" maxValue="45.1"/>
    </cacheField>
    <cacheField name="Winner Missed" numFmtId="0">
      <sharedItems containsString="0" containsBlank="1" containsNumber="1" minValue="5" maxValue="151"/>
    </cacheField>
    <cacheField name="Elite Rated" numFmtId="0">
      <sharedItems containsString="0" containsBlank="1" containsNumber="1" containsInteger="1" minValue="1" maxValue="12"/>
    </cacheField>
    <cacheField name="5 or less Top Bet " numFmtId="0">
      <sharedItems containsBlank="1" containsMixedTypes="1" containsNumber="1" containsInteger="1" minValue="200" maxValue="400"/>
    </cacheField>
    <cacheField name="Return" numFmtId="0">
      <sharedItems containsBlank="1" containsMixedTypes="1" containsNumber="1" minValue="120" maxValue="2600"/>
    </cacheField>
    <cacheField name="Profit" numFmtId="1">
      <sharedItems containsBlank="1" containsMixedTypes="1" containsNumber="1" minValue="-400" maxValue="2200"/>
    </cacheField>
    <cacheField name="$100 Level" numFmtId="0">
      <sharedItems containsString="0" containsBlank="1" containsNumber="1" containsInteger="1" minValue="100" maxValue="1300"/>
    </cacheField>
    <cacheField name="$100 Lev RET" numFmtId="0">
      <sharedItems containsBlank="1" containsMixedTypes="1" containsNumber="1" minValue="120" maxValue="2910"/>
    </cacheField>
    <cacheField name="$100 Lev Profit" numFmtId="1">
      <sharedItems containsString="0" containsBlank="1" containsNumber="1" minValue="-700" maxValue="22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Larry Taylor" refreshedDate="44397.696735300924" createdVersion="6" refreshedVersion="7" minRefreshableVersion="3" recordCount="242" xr:uid="{2901AA19-7C10-4F28-AC6E-881B2D3755F2}">
  <cacheSource type="worksheet">
    <worksheetSource ref="C5:Q247" sheet="Colour Codes MEL Oct 2020"/>
  </cacheSource>
  <cacheFields count="15">
    <cacheField name="Date" numFmtId="164">
      <sharedItems containsSemiMixedTypes="0" containsNonDate="0" containsDate="1" containsString="0" minDate="2020-10-10T00:00:00" maxDate="2021-06-20T00:00:00" count="45">
        <d v="2020-10-10T00:00:00"/>
        <d v="2020-10-14T00:00:00"/>
        <d v="2020-10-17T00:00:00"/>
        <d v="2020-10-23T00:00:00"/>
        <d v="2020-10-24T00:00:00"/>
        <d v="2020-10-31T00:00:00"/>
        <d v="2020-11-03T00:00:00"/>
        <d v="2020-11-05T00:00:00"/>
        <d v="2020-11-07T00:00:00"/>
        <d v="2020-11-14T00:00:00"/>
        <d v="2020-11-21T00:00:00"/>
        <d v="2020-11-28T00:00:00"/>
        <d v="2020-12-05T00:00:00"/>
        <d v="2020-12-12T00:00:00"/>
        <d v="2020-12-19T00:00:00"/>
        <d v="2020-12-26T00:00:00"/>
        <d v="2021-01-01T00:00:00"/>
        <d v="2021-01-02T00:00:00"/>
        <d v="2021-01-09T00:00:00"/>
        <d v="2021-01-16T00:00:00"/>
        <d v="2021-01-23T00:00:00"/>
        <d v="2021-01-26T00:00:00"/>
        <d v="2021-01-30T00:00:00"/>
        <d v="2021-02-06T00:00:00"/>
        <d v="2021-02-13T00:00:00"/>
        <d v="2021-02-20T00:00:00"/>
        <d v="2021-02-27T00:00:00"/>
        <d v="2021-03-06T00:00:00"/>
        <d v="2021-03-13T00:00:00"/>
        <d v="2021-03-19T00:00:00"/>
        <d v="2021-03-20T00:00:00"/>
        <d v="2021-03-27T00:00:00"/>
        <d v="2021-04-03T00:00:00"/>
        <d v="2021-04-10T00:00:00"/>
        <d v="2021-04-17T00:00:00"/>
        <d v="2021-04-24T00:00:00"/>
        <d v="2021-04-25T00:00:00"/>
        <d v="2021-05-01T00:00:00"/>
        <d v="2021-05-08T00:00:00"/>
        <d v="2021-05-15T00:00:00"/>
        <d v="2021-05-22T00:00:00"/>
        <d v="2021-05-29T00:00:00"/>
        <d v="2021-06-05T00:00:00"/>
        <d v="2021-06-12T00:00:00"/>
        <d v="2021-06-19T00:00:00"/>
      </sharedItems>
    </cacheField>
    <cacheField name="Track" numFmtId="0">
      <sharedItems containsBlank="1" count="11">
        <s v="Cau"/>
        <s v="MVN"/>
        <s v="MV"/>
        <s v="Flem-X"/>
        <s v="San-H"/>
        <s v="Ball"/>
        <s v="Pak"/>
        <s v="Flem"/>
        <s v="Morn"/>
        <s v="Bend"/>
        <m u="1"/>
      </sharedItems>
    </cacheField>
    <cacheField name="Race" numFmtId="0">
      <sharedItems containsSemiMixedTypes="0" containsString="0" containsNumber="1" containsInteger="1" minValue="1" maxValue="10"/>
    </cacheField>
    <cacheField name="Starters" numFmtId="0">
      <sharedItems containsSemiMixedTypes="0" containsString="0" containsNumber="1" containsInteger="1" minValue="5" maxValue="24" count="15">
        <n v="8"/>
        <n v="13"/>
        <n v="7"/>
        <n v="6"/>
        <n v="14"/>
        <n v="15"/>
        <n v="9"/>
        <n v="12"/>
        <n v="10"/>
        <n v="11"/>
        <n v="18"/>
        <n v="5"/>
        <n v="16"/>
        <n v="24"/>
        <n v="17"/>
      </sharedItems>
    </cacheField>
    <cacheField name="Green" numFmtId="0">
      <sharedItems containsSemiMixedTypes="0" containsString="0" containsNumber="1" containsInteger="1" minValue="1" maxValue="13" count="10">
        <n v="5"/>
        <n v="1"/>
        <n v="4"/>
        <n v="7"/>
        <n v="6"/>
        <n v="2"/>
        <n v="3"/>
        <n v="11"/>
        <n v="13"/>
        <n v="8"/>
      </sharedItems>
    </cacheField>
    <cacheField name="Blue" numFmtId="0">
      <sharedItems containsString="0" containsBlank="1" containsNumber="1" containsInteger="1" minValue="1" maxValue="10" count="10">
        <m/>
        <n v="4"/>
        <n v="2"/>
        <n v="1"/>
        <n v="3"/>
        <n v="5"/>
        <n v="6"/>
        <n v="10"/>
        <n v="7"/>
        <n v="8"/>
      </sharedItems>
    </cacheField>
    <cacheField name="Total Coded" numFmtId="0">
      <sharedItems containsSemiMixedTypes="0" containsString="0" containsNumber="1" containsInteger="1" minValue="1" maxValue="15"/>
    </cacheField>
    <cacheField name="Winner" numFmtId="0">
      <sharedItems/>
    </cacheField>
    <cacheField name="Green Winner" numFmtId="0">
      <sharedItems containsString="0" containsBlank="1" containsNumber="1" minValue="1.2" maxValue="29.1"/>
    </cacheField>
    <cacheField name="Blue Winner" numFmtId="0">
      <sharedItems containsString="0" containsBlank="1" containsNumber="1" minValue="2.9" maxValue="26"/>
    </cacheField>
    <cacheField name="Winner Missed" numFmtId="0">
      <sharedItems containsString="0" containsBlank="1" containsNumber="1" minValue="5" maxValue="151"/>
    </cacheField>
    <cacheField name="Elite Rated" numFmtId="0">
      <sharedItems containsSemiMixedTypes="0" containsString="0" containsNumber="1" containsInteger="1" minValue="1" maxValue="12"/>
    </cacheField>
    <cacheField name="5 or less Top Bet " numFmtId="0">
      <sharedItems containsBlank="1" containsMixedTypes="1" containsNumber="1" containsInteger="1" minValue="200" maxValue="400"/>
    </cacheField>
    <cacheField name="Return" numFmtId="0">
      <sharedItems containsMixedTypes="1" containsNumber="1" minValue="120" maxValue="1970"/>
    </cacheField>
    <cacheField name="Profit" numFmtId="1">
      <sharedItems containsMixedTypes="1" containsNumber="1" minValue="-400" maxValue="157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42">
  <r>
    <x v="0"/>
    <x v="0"/>
    <n v="2"/>
    <x v="0"/>
    <x v="0"/>
    <x v="0"/>
    <x v="0"/>
    <s v="Swats That"/>
    <n v="2.8"/>
    <m/>
    <m/>
    <n v="1"/>
    <s v=""/>
    <s v=""/>
    <s v=""/>
    <n v="500"/>
    <n v="280"/>
    <n v="-220"/>
  </r>
  <r>
    <x v="0"/>
    <x v="0"/>
    <n v="3"/>
    <x v="0"/>
    <x v="1"/>
    <x v="1"/>
    <x v="0"/>
    <s v="Windstorm"/>
    <n v="1.8"/>
    <m/>
    <m/>
    <n v="1"/>
    <n v="200"/>
    <n v="360"/>
    <n v="160"/>
    <n v="100"/>
    <n v="180"/>
    <n v="80"/>
  </r>
  <r>
    <x v="0"/>
    <x v="0"/>
    <n v="4"/>
    <x v="1"/>
    <x v="2"/>
    <x v="2"/>
    <x v="1"/>
    <s v="Fiesta"/>
    <m/>
    <n v="10.5"/>
    <m/>
    <n v="5"/>
    <n v="400"/>
    <s v=""/>
    <n v="-400"/>
    <n v="400"/>
    <s v=""/>
    <n v="-400"/>
  </r>
  <r>
    <x v="0"/>
    <x v="0"/>
    <n v="5"/>
    <x v="2"/>
    <x v="3"/>
    <x v="0"/>
    <x v="2"/>
    <s v="Dirty Work"/>
    <n v="4.2"/>
    <m/>
    <m/>
    <n v="3"/>
    <s v=""/>
    <s v=""/>
    <s v=""/>
    <n v="700"/>
    <n v="420"/>
    <n v="-280"/>
  </r>
  <r>
    <x v="0"/>
    <x v="0"/>
    <n v="6"/>
    <x v="3"/>
    <x v="1"/>
    <x v="2"/>
    <x v="3"/>
    <s v="Arcadia Queen"/>
    <m/>
    <n v="5.5"/>
    <m/>
    <n v="3"/>
    <n v="200"/>
    <s v=""/>
    <n v="-200"/>
    <n v="100"/>
    <s v=""/>
    <n v="-100"/>
  </r>
  <r>
    <x v="0"/>
    <x v="0"/>
    <n v="7"/>
    <x v="1"/>
    <x v="3"/>
    <x v="0"/>
    <x v="2"/>
    <s v="Odeum"/>
    <n v="11"/>
    <m/>
    <m/>
    <n v="7"/>
    <s v=""/>
    <s v=""/>
    <s v=""/>
    <n v="700"/>
    <n v="1100"/>
    <n v="400"/>
  </r>
  <r>
    <x v="0"/>
    <x v="0"/>
    <n v="8"/>
    <x v="4"/>
    <x v="4"/>
    <x v="3"/>
    <x v="2"/>
    <s v="Ole Kirke"/>
    <n v="4.4000000000000004"/>
    <m/>
    <m/>
    <n v="3"/>
    <s v=""/>
    <s v=""/>
    <s v=""/>
    <n v="600"/>
    <n v="440.00000000000006"/>
    <n v="-159.99999999999994"/>
  </r>
  <r>
    <x v="0"/>
    <x v="0"/>
    <n v="9"/>
    <x v="5"/>
    <x v="2"/>
    <x v="4"/>
    <x v="2"/>
    <s v="Mr Quickie"/>
    <m/>
    <n v="21"/>
    <m/>
    <n v="5"/>
    <n v="400"/>
    <s v=""/>
    <n v="-400"/>
    <n v="400"/>
    <s v=""/>
    <n v="-400"/>
  </r>
  <r>
    <x v="0"/>
    <x v="0"/>
    <n v="10"/>
    <x v="6"/>
    <x v="5"/>
    <x v="5"/>
    <x v="2"/>
    <s v="Chapada"/>
    <m/>
    <n v="4.8"/>
    <m/>
    <n v="5"/>
    <n v="200"/>
    <s v=""/>
    <n v="-200"/>
    <n v="200"/>
    <s v=""/>
    <n v="-200"/>
  </r>
  <r>
    <x v="1"/>
    <x v="0"/>
    <n v="2"/>
    <x v="0"/>
    <x v="2"/>
    <x v="0"/>
    <x v="4"/>
    <s v="Nonconformist"/>
    <n v="3.3"/>
    <m/>
    <m/>
    <n v="3"/>
    <n v="400"/>
    <n v="330"/>
    <n v="-70"/>
    <n v="400"/>
    <n v="330"/>
    <n v="-70"/>
  </r>
  <r>
    <x v="1"/>
    <x v="0"/>
    <n v="3"/>
    <x v="6"/>
    <x v="0"/>
    <x v="0"/>
    <x v="0"/>
    <s v="Vegas Knight"/>
    <m/>
    <m/>
    <n v="7.5"/>
    <n v="6"/>
    <s v=""/>
    <s v=""/>
    <s v=""/>
    <n v="500"/>
    <s v=""/>
    <n v="-500"/>
  </r>
  <r>
    <x v="1"/>
    <x v="0"/>
    <n v="5"/>
    <x v="7"/>
    <x v="6"/>
    <x v="4"/>
    <x v="1"/>
    <s v="Yonkers"/>
    <n v="12"/>
    <m/>
    <m/>
    <n v="2"/>
    <n v="300"/>
    <n v="1200"/>
    <n v="900"/>
    <n v="300"/>
    <n v="1200"/>
    <n v="900"/>
  </r>
  <r>
    <x v="1"/>
    <x v="0"/>
    <n v="6"/>
    <x v="8"/>
    <x v="5"/>
    <x v="3"/>
    <x v="3"/>
    <s v="Coruscate"/>
    <n v="4"/>
    <m/>
    <m/>
    <n v="2"/>
    <n v="200"/>
    <n v="400"/>
    <n v="200"/>
    <n v="200"/>
    <n v="400"/>
    <n v="200"/>
  </r>
  <r>
    <x v="1"/>
    <x v="0"/>
    <n v="7"/>
    <x v="9"/>
    <x v="4"/>
    <x v="3"/>
    <x v="2"/>
    <s v="Sovereign Award"/>
    <n v="3.7"/>
    <m/>
    <m/>
    <n v="3"/>
    <s v=""/>
    <s v=""/>
    <s v=""/>
    <n v="600"/>
    <n v="370"/>
    <n v="-230"/>
  </r>
  <r>
    <x v="1"/>
    <x v="0"/>
    <n v="8"/>
    <x v="4"/>
    <x v="4"/>
    <x v="4"/>
    <x v="5"/>
    <s v="Strome"/>
    <m/>
    <n v="21"/>
    <m/>
    <n v="9"/>
    <s v=""/>
    <s v=""/>
    <s v=""/>
    <n v="600"/>
    <s v=""/>
    <n v="-600"/>
  </r>
  <r>
    <x v="2"/>
    <x v="0"/>
    <n v="1"/>
    <x v="1"/>
    <x v="1"/>
    <x v="1"/>
    <x v="0"/>
    <s v="Power Sceme"/>
    <n v="2.9"/>
    <m/>
    <m/>
    <n v="1"/>
    <n v="200"/>
    <n v="580"/>
    <n v="380"/>
    <n v="100"/>
    <n v="290"/>
    <n v="190"/>
  </r>
  <r>
    <x v="2"/>
    <x v="0"/>
    <n v="2"/>
    <x v="0"/>
    <x v="5"/>
    <x v="2"/>
    <x v="4"/>
    <s v="Incredulous Dream"/>
    <m/>
    <n v="12"/>
    <m/>
    <n v="4"/>
    <n v="200"/>
    <s v=""/>
    <n v="-200"/>
    <n v="200"/>
    <s v=""/>
    <n v="-200"/>
  </r>
  <r>
    <x v="2"/>
    <x v="0"/>
    <n v="3"/>
    <x v="9"/>
    <x v="0"/>
    <x v="4"/>
    <x v="6"/>
    <s v="Endanger"/>
    <n v="3.9"/>
    <m/>
    <m/>
    <n v="1"/>
    <s v=""/>
    <s v=""/>
    <s v=""/>
    <n v="500"/>
    <n v="390"/>
    <n v="-110"/>
  </r>
  <r>
    <x v="2"/>
    <x v="0"/>
    <n v="6"/>
    <x v="0"/>
    <x v="5"/>
    <x v="4"/>
    <x v="0"/>
    <s v="Californian Zimbol"/>
    <n v="3.7"/>
    <m/>
    <m/>
    <n v="1"/>
    <n v="200"/>
    <n v="370"/>
    <n v="170"/>
    <n v="200"/>
    <n v="370"/>
    <n v="170"/>
  </r>
  <r>
    <x v="2"/>
    <x v="0"/>
    <n v="7"/>
    <x v="0"/>
    <x v="6"/>
    <x v="2"/>
    <x v="0"/>
    <s v="Graff"/>
    <n v="9"/>
    <m/>
    <m/>
    <n v="2"/>
    <n v="300"/>
    <n v="900"/>
    <n v="600"/>
    <n v="300"/>
    <n v="900"/>
    <n v="600"/>
  </r>
  <r>
    <x v="2"/>
    <x v="0"/>
    <n v="8"/>
    <x v="9"/>
    <x v="0"/>
    <x v="2"/>
    <x v="2"/>
    <s v="Wild Planet"/>
    <n v="5.9"/>
    <m/>
    <m/>
    <n v="4"/>
    <s v=""/>
    <s v=""/>
    <s v=""/>
    <n v="500"/>
    <n v="590"/>
    <n v="90"/>
  </r>
  <r>
    <x v="2"/>
    <x v="0"/>
    <n v="9"/>
    <x v="10"/>
    <x v="4"/>
    <x v="1"/>
    <x v="7"/>
    <s v="Verry Elleegant"/>
    <n v="5.4"/>
    <m/>
    <m/>
    <n v="1"/>
    <s v=""/>
    <s v=""/>
    <s v=""/>
    <n v="600"/>
    <n v="540"/>
    <n v="-60"/>
  </r>
  <r>
    <x v="2"/>
    <x v="0"/>
    <n v="10"/>
    <x v="0"/>
    <x v="2"/>
    <x v="1"/>
    <x v="6"/>
    <s v="Madam Rouge"/>
    <m/>
    <n v="10"/>
    <m/>
    <n v="6"/>
    <n v="400"/>
    <s v=""/>
    <n v="-400"/>
    <n v="400"/>
    <s v=""/>
    <n v="-400"/>
  </r>
  <r>
    <x v="3"/>
    <x v="1"/>
    <n v="1"/>
    <x v="11"/>
    <x v="1"/>
    <x v="2"/>
    <x v="3"/>
    <s v="Irish Flame"/>
    <n v="4.5999999999999996"/>
    <m/>
    <m/>
    <n v="1"/>
    <n v="200"/>
    <n v="919.99999999999989"/>
    <n v="719.99999999999989"/>
    <n v="100"/>
    <n v="459.99999999999994"/>
    <n v="359.99999999999994"/>
  </r>
  <r>
    <x v="3"/>
    <x v="1"/>
    <n v="2"/>
    <x v="0"/>
    <x v="1"/>
    <x v="5"/>
    <x v="1"/>
    <s v="West Wind"/>
    <n v="2.7"/>
    <m/>
    <m/>
    <n v="1"/>
    <m/>
    <s v=""/>
    <s v=""/>
    <n v="100"/>
    <n v="270"/>
    <n v="170"/>
  </r>
  <r>
    <x v="3"/>
    <x v="1"/>
    <n v="3"/>
    <x v="3"/>
    <x v="6"/>
    <x v="2"/>
    <x v="0"/>
    <s v="Sansom"/>
    <n v="4.2"/>
    <m/>
    <m/>
    <n v="2"/>
    <n v="300"/>
    <n v="420"/>
    <n v="120"/>
    <n v="300"/>
    <n v="420"/>
    <n v="120"/>
  </r>
  <r>
    <x v="3"/>
    <x v="1"/>
    <n v="4"/>
    <x v="11"/>
    <x v="1"/>
    <x v="1"/>
    <x v="0"/>
    <s v="Iconoclasm"/>
    <m/>
    <n v="3.4"/>
    <m/>
    <n v="2"/>
    <n v="200"/>
    <s v=""/>
    <n v="-200"/>
    <n v="100"/>
    <s v=""/>
    <n v="-100"/>
  </r>
  <r>
    <x v="3"/>
    <x v="1"/>
    <n v="5"/>
    <x v="6"/>
    <x v="6"/>
    <x v="4"/>
    <x v="1"/>
    <s v="Sartorial Splendour"/>
    <m/>
    <n v="4.4000000000000004"/>
    <m/>
    <n v="6"/>
    <n v="300"/>
    <s v=""/>
    <n v="-300"/>
    <n v="300"/>
    <s v=""/>
    <n v="-300"/>
  </r>
  <r>
    <x v="3"/>
    <x v="1"/>
    <n v="7"/>
    <x v="0"/>
    <x v="2"/>
    <x v="2"/>
    <x v="1"/>
    <s v="Groundswell"/>
    <n v="3.4"/>
    <m/>
    <m/>
    <n v="3"/>
    <n v="400"/>
    <n v="340"/>
    <n v="-60"/>
    <n v="400"/>
    <n v="340"/>
    <n v="-60"/>
  </r>
  <r>
    <x v="3"/>
    <x v="1"/>
    <n v="8"/>
    <x v="6"/>
    <x v="6"/>
    <x v="6"/>
    <x v="5"/>
    <s v="Hey Doc"/>
    <m/>
    <n v="11"/>
    <m/>
    <n v="5"/>
    <s v=""/>
    <s v=""/>
    <s v=""/>
    <n v="300"/>
    <s v=""/>
    <n v="-300"/>
  </r>
  <r>
    <x v="4"/>
    <x v="2"/>
    <n v="3"/>
    <x v="6"/>
    <x v="6"/>
    <x v="1"/>
    <x v="2"/>
    <s v="Portland Sky"/>
    <n v="4.8"/>
    <m/>
    <m/>
    <n v="2"/>
    <n v="300"/>
    <n v="480"/>
    <n v="180"/>
    <n v="300"/>
    <n v="480"/>
    <n v="180"/>
  </r>
  <r>
    <x v="4"/>
    <x v="2"/>
    <n v="4"/>
    <x v="6"/>
    <x v="2"/>
    <x v="1"/>
    <x v="6"/>
    <s v="Yes Baby Yes"/>
    <n v="13"/>
    <m/>
    <m/>
    <n v="4"/>
    <n v="400"/>
    <n v="1300"/>
    <n v="900"/>
    <n v="400"/>
    <n v="1300"/>
    <n v="900"/>
  </r>
  <r>
    <x v="4"/>
    <x v="2"/>
    <n v="5"/>
    <x v="0"/>
    <x v="0"/>
    <x v="0"/>
    <x v="0"/>
    <s v="Sovereign Award"/>
    <n v="3.1"/>
    <m/>
    <m/>
    <n v="5"/>
    <s v=""/>
    <s v=""/>
    <s v=""/>
    <n v="500"/>
    <n v="310"/>
    <n v="-190"/>
  </r>
  <r>
    <x v="4"/>
    <x v="2"/>
    <n v="7"/>
    <x v="11"/>
    <x v="0"/>
    <x v="0"/>
    <x v="0"/>
    <s v="Homesman"/>
    <n v="3.9"/>
    <m/>
    <m/>
    <n v="2"/>
    <s v=""/>
    <s v=""/>
    <s v=""/>
    <n v="500"/>
    <n v="390"/>
    <n v="-110"/>
  </r>
  <r>
    <x v="4"/>
    <x v="2"/>
    <n v="8"/>
    <x v="7"/>
    <x v="4"/>
    <x v="3"/>
    <x v="2"/>
    <s v="Miami Bound"/>
    <m/>
    <n v="26"/>
    <m/>
    <n v="9"/>
    <s v=""/>
    <s v=""/>
    <s v=""/>
    <n v="600"/>
    <s v=""/>
    <n v="-600"/>
  </r>
  <r>
    <x v="4"/>
    <x v="2"/>
    <n v="9"/>
    <x v="4"/>
    <x v="3"/>
    <x v="0"/>
    <x v="2"/>
    <s v="Sir Dragonet"/>
    <n v="13"/>
    <m/>
    <m/>
    <n v="6"/>
    <s v=""/>
    <s v=""/>
    <s v=""/>
    <n v="700"/>
    <n v="1300"/>
    <n v="600"/>
  </r>
  <r>
    <x v="4"/>
    <x v="2"/>
    <n v="10"/>
    <x v="9"/>
    <x v="5"/>
    <x v="1"/>
    <x v="1"/>
    <s v="La Mexicana"/>
    <n v="2.6"/>
    <m/>
    <m/>
    <n v="1"/>
    <n v="200"/>
    <n v="260"/>
    <n v="60"/>
    <n v="200"/>
    <n v="260"/>
    <n v="60"/>
  </r>
  <r>
    <x v="5"/>
    <x v="3"/>
    <n v="1"/>
    <x v="0"/>
    <x v="2"/>
    <x v="3"/>
    <x v="0"/>
    <s v="Crosshaven"/>
    <n v="4.2"/>
    <m/>
    <m/>
    <n v="2"/>
    <n v="400"/>
    <n v="420"/>
    <n v="20"/>
    <n v="400"/>
    <n v="420"/>
    <n v="20"/>
  </r>
  <r>
    <x v="5"/>
    <x v="3"/>
    <n v="2"/>
    <x v="4"/>
    <x v="2"/>
    <x v="1"/>
    <x v="6"/>
    <s v="Victoria Quay"/>
    <n v="7"/>
    <m/>
    <m/>
    <n v="4"/>
    <n v="400"/>
    <n v="700"/>
    <n v="300"/>
    <n v="400"/>
    <n v="700"/>
    <n v="300"/>
  </r>
  <r>
    <x v="5"/>
    <x v="3"/>
    <n v="3"/>
    <x v="8"/>
    <x v="4"/>
    <x v="2"/>
    <x v="6"/>
    <s v="Kemalpasa"/>
    <n v="5"/>
    <m/>
    <m/>
    <n v="2"/>
    <s v=""/>
    <s v=""/>
    <s v=""/>
    <n v="600"/>
    <n v="500"/>
    <n v="-100"/>
  </r>
  <r>
    <x v="5"/>
    <x v="3"/>
    <n v="4"/>
    <x v="8"/>
    <x v="4"/>
    <x v="3"/>
    <x v="2"/>
    <s v="Ashrun"/>
    <n v="5.6"/>
    <m/>
    <m/>
    <n v="6"/>
    <s v=""/>
    <s v=""/>
    <s v=""/>
    <n v="600"/>
    <n v="560"/>
    <n v="-40"/>
  </r>
  <r>
    <x v="5"/>
    <x v="3"/>
    <n v="5"/>
    <x v="1"/>
    <x v="2"/>
    <x v="6"/>
    <x v="7"/>
    <s v="Shout The Bar"/>
    <m/>
    <m/>
    <n v="31"/>
    <n v="12"/>
    <s v=""/>
    <s v=""/>
    <s v=""/>
    <n v="400"/>
    <s v=""/>
    <n v="-400"/>
  </r>
  <r>
    <x v="5"/>
    <x v="3"/>
    <n v="6"/>
    <x v="4"/>
    <x v="3"/>
    <x v="3"/>
    <x v="6"/>
    <s v="September Run"/>
    <n v="4.4000000000000004"/>
    <m/>
    <m/>
    <n v="3"/>
    <s v=""/>
    <s v=""/>
    <s v=""/>
    <n v="700"/>
    <n v="440.00000000000006"/>
    <n v="-259.99999999999994"/>
  </r>
  <r>
    <x v="5"/>
    <x v="3"/>
    <n v="7"/>
    <x v="4"/>
    <x v="0"/>
    <x v="5"/>
    <x v="7"/>
    <s v="Johnny Get Angry"/>
    <m/>
    <n v="26"/>
    <m/>
    <n v="8"/>
    <s v=""/>
    <s v=""/>
    <s v=""/>
    <n v="500"/>
    <s v=""/>
    <n v="-500"/>
  </r>
  <r>
    <x v="5"/>
    <x v="3"/>
    <n v="8"/>
    <x v="12"/>
    <x v="3"/>
    <x v="5"/>
    <x v="8"/>
    <s v="Yulong Prince"/>
    <n v="12"/>
    <m/>
    <m/>
    <n v="2"/>
    <s v=""/>
    <s v=""/>
    <s v=""/>
    <n v="700"/>
    <n v="1200"/>
    <n v="500"/>
  </r>
  <r>
    <x v="5"/>
    <x v="3"/>
    <n v="9"/>
    <x v="7"/>
    <x v="0"/>
    <x v="2"/>
    <x v="2"/>
    <s v="Fiesta"/>
    <n v="7"/>
    <m/>
    <m/>
    <n v="2"/>
    <s v=""/>
    <s v=""/>
    <s v=""/>
    <n v="500"/>
    <n v="700"/>
    <n v="200"/>
  </r>
  <r>
    <x v="6"/>
    <x v="3"/>
    <n v="2"/>
    <x v="7"/>
    <x v="6"/>
    <x v="5"/>
    <x v="6"/>
    <s v="No Restriction"/>
    <m/>
    <m/>
    <n v="47.9"/>
    <n v="12"/>
    <n v="300"/>
    <s v=""/>
    <n v="-300"/>
    <n v="300"/>
    <s v=""/>
    <n v="-300"/>
  </r>
  <r>
    <x v="6"/>
    <x v="3"/>
    <n v="3"/>
    <x v="0"/>
    <x v="5"/>
    <x v="5"/>
    <x v="2"/>
    <s v="Alleboom"/>
    <n v="4"/>
    <m/>
    <m/>
    <n v="1"/>
    <n v="200"/>
    <n v="400"/>
    <n v="200"/>
    <n v="200"/>
    <n v="400"/>
    <n v="200"/>
  </r>
  <r>
    <x v="6"/>
    <x v="3"/>
    <n v="4"/>
    <x v="7"/>
    <x v="2"/>
    <x v="1"/>
    <x v="6"/>
    <s v="Sin To Win"/>
    <n v="8.6"/>
    <m/>
    <m/>
    <n v="1"/>
    <n v="400"/>
    <n v="860"/>
    <n v="460"/>
    <n v="400"/>
    <n v="860"/>
    <n v="460"/>
  </r>
  <r>
    <x v="6"/>
    <x v="3"/>
    <n v="5"/>
    <x v="9"/>
    <x v="5"/>
    <x v="6"/>
    <x v="6"/>
    <s v="Ain'tnodeeldone"/>
    <n v="1.95"/>
    <m/>
    <m/>
    <n v="2"/>
    <s v=""/>
    <s v=""/>
    <s v=""/>
    <n v="200"/>
    <n v="195"/>
    <n v="-5"/>
  </r>
  <r>
    <x v="6"/>
    <x v="3"/>
    <n v="6"/>
    <x v="5"/>
    <x v="0"/>
    <x v="4"/>
    <x v="6"/>
    <s v="Outrageous"/>
    <n v="10"/>
    <m/>
    <m/>
    <n v="3"/>
    <s v=""/>
    <s v=""/>
    <s v=""/>
    <n v="500"/>
    <n v="1000"/>
    <n v="500"/>
  </r>
  <r>
    <x v="6"/>
    <x v="3"/>
    <n v="7"/>
    <x v="13"/>
    <x v="7"/>
    <x v="0"/>
    <x v="9"/>
    <s v="Twilight Payment"/>
    <n v="29.1"/>
    <m/>
    <m/>
    <n v="11"/>
    <s v=""/>
    <s v=""/>
    <s v=""/>
    <n v="1100"/>
    <n v="2910"/>
    <n v="1810"/>
  </r>
  <r>
    <x v="6"/>
    <x v="3"/>
    <n v="8"/>
    <x v="7"/>
    <x v="0"/>
    <x v="5"/>
    <x v="7"/>
    <s v="Purple Sector"/>
    <n v="2.2999999999999998"/>
    <m/>
    <m/>
    <n v="2"/>
    <s v=""/>
    <s v=""/>
    <s v=""/>
    <n v="500"/>
    <n v="229.99999999999997"/>
    <n v="-270"/>
  </r>
  <r>
    <x v="6"/>
    <x v="3"/>
    <n v="9"/>
    <x v="4"/>
    <x v="2"/>
    <x v="1"/>
    <x v="6"/>
    <s v="Rich Hips"/>
    <m/>
    <n v="26"/>
    <m/>
    <n v="7"/>
    <n v="400"/>
    <s v=""/>
    <n v="-400"/>
    <n v="400"/>
    <s v=""/>
    <n v="-400"/>
  </r>
  <r>
    <x v="6"/>
    <x v="3"/>
    <n v="10"/>
    <x v="1"/>
    <x v="4"/>
    <x v="1"/>
    <x v="7"/>
    <s v="Exhilarates"/>
    <n v="7.5"/>
    <m/>
    <m/>
    <n v="6"/>
    <s v=""/>
    <s v=""/>
    <s v=""/>
    <n v="600"/>
    <n v="750"/>
    <n v="150"/>
  </r>
  <r>
    <x v="7"/>
    <x v="3"/>
    <n v="3"/>
    <x v="2"/>
    <x v="0"/>
    <x v="0"/>
    <x v="0"/>
    <s v="Ancestory"/>
    <n v="3.3"/>
    <m/>
    <m/>
    <n v="3"/>
    <s v=""/>
    <s v=""/>
    <s v=""/>
    <n v="500"/>
    <n v="330"/>
    <n v="-170"/>
  </r>
  <r>
    <x v="7"/>
    <x v="3"/>
    <n v="4"/>
    <x v="6"/>
    <x v="6"/>
    <x v="5"/>
    <x v="6"/>
    <s v="Irish Flame"/>
    <m/>
    <n v="9"/>
    <m/>
    <n v="7"/>
    <n v="300"/>
    <s v=""/>
    <n v="-300"/>
    <n v="300"/>
    <s v=""/>
    <n v="-300"/>
  </r>
  <r>
    <x v="7"/>
    <x v="3"/>
    <n v="5"/>
    <x v="7"/>
    <x v="0"/>
    <x v="4"/>
    <x v="6"/>
    <s v="Berdibek"/>
    <m/>
    <n v="10"/>
    <m/>
    <n v="7"/>
    <s v=""/>
    <s v=""/>
    <s v=""/>
    <n v="500"/>
    <s v=""/>
    <n v="-500"/>
  </r>
  <r>
    <x v="7"/>
    <x v="3"/>
    <n v="6"/>
    <x v="9"/>
    <x v="6"/>
    <x v="4"/>
    <x v="1"/>
    <s v="Rocha Clock"/>
    <n v="3.7"/>
    <m/>
    <m/>
    <n v="1"/>
    <n v="300"/>
    <n v="370"/>
    <n v="70"/>
    <n v="300"/>
    <n v="370"/>
    <n v="70"/>
  </r>
  <r>
    <x v="7"/>
    <x v="3"/>
    <n v="8"/>
    <x v="4"/>
    <x v="6"/>
    <x v="1"/>
    <x v="2"/>
    <s v="Personal"/>
    <n v="6"/>
    <m/>
    <m/>
    <n v="2"/>
    <n v="300"/>
    <n v="600"/>
    <n v="300"/>
    <n v="300"/>
    <n v="600"/>
    <n v="300"/>
  </r>
  <r>
    <x v="7"/>
    <x v="3"/>
    <n v="9"/>
    <x v="4"/>
    <x v="6"/>
    <x v="6"/>
    <x v="5"/>
    <s v="Written Beauty"/>
    <n v="1.95"/>
    <m/>
    <m/>
    <n v="1"/>
    <s v=""/>
    <s v=""/>
    <s v=""/>
    <n v="300"/>
    <n v="195"/>
    <n v="-105"/>
  </r>
  <r>
    <x v="8"/>
    <x v="3"/>
    <n v="2"/>
    <x v="0"/>
    <x v="6"/>
    <x v="5"/>
    <x v="6"/>
    <s v="Shelby Cobra"/>
    <n v="3.8"/>
    <m/>
    <m/>
    <n v="3"/>
    <n v="300"/>
    <n v="380"/>
    <n v="80"/>
    <n v="300"/>
    <n v="380"/>
    <n v="80"/>
  </r>
  <r>
    <x v="8"/>
    <x v="3"/>
    <n v="3"/>
    <x v="0"/>
    <x v="2"/>
    <x v="2"/>
    <x v="1"/>
    <s v="Sansom"/>
    <m/>
    <n v="9"/>
    <m/>
    <n v="6"/>
    <n v="400"/>
    <s v=""/>
    <n v="-400"/>
    <n v="400"/>
    <s v=""/>
    <n v="-400"/>
  </r>
  <r>
    <x v="8"/>
    <x v="3"/>
    <n v="4"/>
    <x v="1"/>
    <x v="6"/>
    <x v="4"/>
    <x v="1"/>
    <s v="Power Sceme"/>
    <n v="12"/>
    <m/>
    <m/>
    <n v="3"/>
    <n v="300"/>
    <n v="1200"/>
    <n v="900"/>
    <n v="300"/>
    <n v="1200"/>
    <n v="900"/>
  </r>
  <r>
    <x v="8"/>
    <x v="3"/>
    <n v="5"/>
    <x v="8"/>
    <x v="0"/>
    <x v="2"/>
    <x v="2"/>
    <s v="True Self"/>
    <n v="14"/>
    <m/>
    <m/>
    <n v="4"/>
    <s v=""/>
    <s v=""/>
    <s v=""/>
    <n v="500"/>
    <n v="1400"/>
    <n v="900"/>
  </r>
  <r>
    <x v="8"/>
    <x v="3"/>
    <n v="6"/>
    <x v="8"/>
    <x v="5"/>
    <x v="5"/>
    <x v="2"/>
    <s v="Bivouac"/>
    <n v="3.3"/>
    <m/>
    <m/>
    <n v="2"/>
    <n v="200"/>
    <n v="330"/>
    <n v="130"/>
    <n v="200"/>
    <n v="330"/>
    <n v="130"/>
  </r>
  <r>
    <x v="8"/>
    <x v="3"/>
    <n v="7"/>
    <x v="1"/>
    <x v="6"/>
    <x v="6"/>
    <x v="5"/>
    <s v="Affair To Remember"/>
    <m/>
    <n v="10.3"/>
    <m/>
    <n v="7"/>
    <s v=""/>
    <s v=""/>
    <s v=""/>
    <n v="300"/>
    <s v=""/>
    <n v="-300"/>
  </r>
  <r>
    <x v="8"/>
    <x v="3"/>
    <n v="8"/>
    <x v="6"/>
    <x v="4"/>
    <x v="0"/>
    <x v="1"/>
    <s v="Arcadia Queen"/>
    <n v="2.6"/>
    <m/>
    <m/>
    <n v="1"/>
    <s v=""/>
    <s v=""/>
    <s v=""/>
    <n v="600"/>
    <n v="260"/>
    <n v="-340"/>
  </r>
  <r>
    <x v="8"/>
    <x v="3"/>
    <n v="9"/>
    <x v="5"/>
    <x v="3"/>
    <x v="1"/>
    <x v="9"/>
    <s v="Leiter"/>
    <m/>
    <n v="20"/>
    <m/>
    <n v="9"/>
    <s v=""/>
    <s v=""/>
    <s v=""/>
    <n v="700"/>
    <s v=""/>
    <n v="-700"/>
  </r>
  <r>
    <x v="9"/>
    <x v="4"/>
    <n v="2"/>
    <x v="8"/>
    <x v="2"/>
    <x v="1"/>
    <x v="6"/>
    <s v="Hindaam"/>
    <n v="5.4"/>
    <m/>
    <m/>
    <n v="1"/>
    <n v="400"/>
    <n v="540"/>
    <n v="140"/>
    <n v="400"/>
    <n v="540"/>
    <n v="140"/>
  </r>
  <r>
    <x v="9"/>
    <x v="4"/>
    <n v="3"/>
    <x v="2"/>
    <x v="5"/>
    <x v="1"/>
    <x v="1"/>
    <s v="Kemalpasa"/>
    <n v="3.7"/>
    <m/>
    <m/>
    <n v="1"/>
    <n v="200"/>
    <n v="370"/>
    <n v="170"/>
    <n v="200"/>
    <n v="370"/>
    <n v="170"/>
  </r>
  <r>
    <x v="9"/>
    <x v="4"/>
    <n v="4"/>
    <x v="8"/>
    <x v="6"/>
    <x v="1"/>
    <x v="2"/>
    <s v="Shamino"/>
    <n v="6.5"/>
    <m/>
    <m/>
    <n v="3"/>
    <n v="300"/>
    <n v="650"/>
    <n v="350"/>
    <n v="300"/>
    <n v="650"/>
    <n v="350"/>
  </r>
  <r>
    <x v="9"/>
    <x v="4"/>
    <n v="5"/>
    <x v="2"/>
    <x v="0"/>
    <x v="0"/>
    <x v="0"/>
    <s v="Junipal"/>
    <n v="4"/>
    <m/>
    <m/>
    <n v="5"/>
    <s v=""/>
    <s v=""/>
    <s v=""/>
    <n v="500"/>
    <n v="400"/>
    <n v="-100"/>
  </r>
  <r>
    <x v="9"/>
    <x v="4"/>
    <n v="7"/>
    <x v="9"/>
    <x v="6"/>
    <x v="1"/>
    <x v="2"/>
    <s v="Carif"/>
    <m/>
    <n v="5.5"/>
    <m/>
    <n v="4"/>
    <n v="300"/>
    <s v=""/>
    <n v="-300"/>
    <n v="300"/>
    <s v=""/>
    <n v="-300"/>
  </r>
  <r>
    <x v="9"/>
    <x v="4"/>
    <n v="8"/>
    <x v="0"/>
    <x v="0"/>
    <x v="2"/>
    <x v="2"/>
    <s v="Sound"/>
    <n v="5"/>
    <m/>
    <m/>
    <n v="4"/>
    <s v=""/>
    <s v=""/>
    <s v=""/>
    <n v="500"/>
    <n v="500"/>
    <n v="0"/>
  </r>
  <r>
    <x v="9"/>
    <x v="4"/>
    <n v="9"/>
    <x v="8"/>
    <x v="0"/>
    <x v="3"/>
    <x v="1"/>
    <s v="So Si Bon"/>
    <n v="12"/>
    <m/>
    <m/>
    <n v="4"/>
    <s v=""/>
    <s v=""/>
    <s v=""/>
    <n v="500"/>
    <n v="1200"/>
    <n v="700"/>
  </r>
  <r>
    <x v="10"/>
    <x v="5"/>
    <n v="1"/>
    <x v="6"/>
    <x v="5"/>
    <x v="1"/>
    <x v="1"/>
    <s v="Riding The Wave"/>
    <m/>
    <n v="11.2"/>
    <m/>
    <n v="4"/>
    <n v="200"/>
    <s v=""/>
    <n v="-200"/>
    <n v="200"/>
    <s v=""/>
    <n v="-200"/>
  </r>
  <r>
    <x v="10"/>
    <x v="5"/>
    <n v="2"/>
    <x v="8"/>
    <x v="0"/>
    <x v="4"/>
    <x v="6"/>
    <s v="Blandford lad"/>
    <n v="10"/>
    <m/>
    <m/>
    <n v="3"/>
    <s v=""/>
    <s v=""/>
    <s v=""/>
    <n v="500"/>
    <n v="1000"/>
    <n v="500"/>
  </r>
  <r>
    <x v="10"/>
    <x v="5"/>
    <n v="3"/>
    <x v="2"/>
    <x v="5"/>
    <x v="3"/>
    <x v="3"/>
    <s v="Trade Wind"/>
    <m/>
    <m/>
    <n v="31"/>
    <n v="4"/>
    <n v="200"/>
    <s v=""/>
    <n v="-200"/>
    <n v="200"/>
    <s v=""/>
    <n v="-200"/>
  </r>
  <r>
    <x v="10"/>
    <x v="5"/>
    <n v="5"/>
    <x v="6"/>
    <x v="3"/>
    <x v="0"/>
    <x v="2"/>
    <s v="Excess Funds"/>
    <n v="4.0999999999999996"/>
    <m/>
    <m/>
    <n v="1"/>
    <s v=""/>
    <s v=""/>
    <s v=""/>
    <n v="700"/>
    <n v="409.99999999999994"/>
    <n v="-290.00000000000006"/>
  </r>
  <r>
    <x v="10"/>
    <x v="5"/>
    <n v="6"/>
    <x v="12"/>
    <x v="4"/>
    <x v="4"/>
    <x v="5"/>
    <s v="Snapdancer"/>
    <m/>
    <n v="12"/>
    <m/>
    <n v="7"/>
    <s v=""/>
    <s v=""/>
    <s v=""/>
    <n v="600"/>
    <s v=""/>
    <n v="-600"/>
  </r>
  <r>
    <x v="10"/>
    <x v="5"/>
    <n v="7"/>
    <x v="5"/>
    <x v="5"/>
    <x v="7"/>
    <x v="8"/>
    <s v="Skiddaw"/>
    <m/>
    <n v="20"/>
    <m/>
    <n v="4"/>
    <s v=""/>
    <s v=""/>
    <s v=""/>
    <n v="200"/>
    <s v=""/>
    <n v="-200"/>
  </r>
  <r>
    <x v="10"/>
    <x v="5"/>
    <n v="8"/>
    <x v="12"/>
    <x v="4"/>
    <x v="5"/>
    <x v="9"/>
    <s v="Irish Flame"/>
    <m/>
    <m/>
    <n v="21.8"/>
    <n v="12"/>
    <s v=""/>
    <s v=""/>
    <s v=""/>
    <n v="600"/>
    <s v=""/>
    <n v="-600"/>
  </r>
  <r>
    <x v="10"/>
    <x v="5"/>
    <n v="9"/>
    <x v="6"/>
    <x v="0"/>
    <x v="3"/>
    <x v="1"/>
    <s v="Sisstar"/>
    <m/>
    <n v="7.5"/>
    <m/>
    <n v="6"/>
    <s v=""/>
    <s v=""/>
    <s v=""/>
    <n v="500"/>
    <s v=""/>
    <n v="-500"/>
  </r>
  <r>
    <x v="10"/>
    <x v="5"/>
    <n v="10"/>
    <x v="5"/>
    <x v="4"/>
    <x v="6"/>
    <x v="8"/>
    <s v="Titan Blinders"/>
    <m/>
    <n v="9.5"/>
    <m/>
    <n v="6"/>
    <s v=""/>
    <s v=""/>
    <s v=""/>
    <n v="600"/>
    <s v=""/>
    <n v="-600"/>
  </r>
  <r>
    <x v="11"/>
    <x v="2"/>
    <n v="1"/>
    <x v="2"/>
    <x v="6"/>
    <x v="3"/>
    <x v="4"/>
    <s v="Seb Song"/>
    <n v="3.5"/>
    <m/>
    <m/>
    <n v="2"/>
    <n v="300"/>
    <n v="350"/>
    <n v="50"/>
    <n v="300"/>
    <n v="350"/>
    <n v="50"/>
  </r>
  <r>
    <x v="11"/>
    <x v="2"/>
    <n v="4"/>
    <x v="6"/>
    <x v="2"/>
    <x v="2"/>
    <x v="1"/>
    <s v="Re Edit"/>
    <n v="4"/>
    <m/>
    <m/>
    <n v="1"/>
    <n v="400"/>
    <n v="400"/>
    <n v="0"/>
    <n v="400"/>
    <n v="400"/>
    <n v="0"/>
  </r>
  <r>
    <x v="11"/>
    <x v="2"/>
    <n v="5"/>
    <x v="2"/>
    <x v="5"/>
    <x v="1"/>
    <x v="1"/>
    <s v="Ocean Beyond"/>
    <m/>
    <n v="13"/>
    <m/>
    <n v="5"/>
    <n v="200"/>
    <s v=""/>
    <n v="-200"/>
    <n v="200"/>
    <s v=""/>
    <n v="-200"/>
  </r>
  <r>
    <x v="11"/>
    <x v="2"/>
    <n v="6"/>
    <x v="1"/>
    <x v="5"/>
    <x v="6"/>
    <x v="6"/>
    <s v="All Banter"/>
    <m/>
    <n v="3.1"/>
    <m/>
    <n v="5"/>
    <s v=""/>
    <s v=""/>
    <s v=""/>
    <n v="200"/>
    <s v=""/>
    <n v="-200"/>
  </r>
  <r>
    <x v="11"/>
    <x v="2"/>
    <n v="7"/>
    <x v="7"/>
    <x v="5"/>
    <x v="5"/>
    <x v="2"/>
    <s v="One More Try"/>
    <n v="4.5"/>
    <m/>
    <m/>
    <n v="2"/>
    <n v="200"/>
    <n v="450"/>
    <n v="250"/>
    <n v="200"/>
    <n v="450"/>
    <n v="250"/>
  </r>
  <r>
    <x v="11"/>
    <x v="2"/>
    <n v="8"/>
    <x v="8"/>
    <x v="6"/>
    <x v="8"/>
    <x v="7"/>
    <s v="Grandview Avenue"/>
    <m/>
    <n v="9"/>
    <m/>
    <n v="7"/>
    <s v=""/>
    <s v=""/>
    <s v=""/>
    <n v="300"/>
    <s v=""/>
    <n v="-300"/>
  </r>
  <r>
    <x v="11"/>
    <x v="2"/>
    <n v="9"/>
    <x v="7"/>
    <x v="6"/>
    <x v="5"/>
    <x v="6"/>
    <s v="Bandersnatch"/>
    <m/>
    <n v="7.5"/>
    <m/>
    <n v="5"/>
    <n v="300"/>
    <s v=""/>
    <n v="-300"/>
    <n v="300"/>
    <s v=""/>
    <n v="-300"/>
  </r>
  <r>
    <x v="12"/>
    <x v="6"/>
    <n v="5"/>
    <x v="8"/>
    <x v="6"/>
    <x v="2"/>
    <x v="0"/>
    <s v="Tavidance"/>
    <n v="2.15"/>
    <m/>
    <m/>
    <n v="3"/>
    <n v="300"/>
    <n v="215"/>
    <n v="-85"/>
    <n v="300"/>
    <n v="215"/>
    <n v="-85"/>
  </r>
  <r>
    <x v="12"/>
    <x v="6"/>
    <n v="6"/>
    <x v="7"/>
    <x v="0"/>
    <x v="4"/>
    <x v="6"/>
    <s v="Sirius Suspect"/>
    <n v="5"/>
    <m/>
    <m/>
    <n v="1"/>
    <s v=""/>
    <s v=""/>
    <s v=""/>
    <n v="500"/>
    <n v="500"/>
    <n v="0"/>
  </r>
  <r>
    <x v="12"/>
    <x v="6"/>
    <n v="7"/>
    <x v="8"/>
    <x v="5"/>
    <x v="1"/>
    <x v="1"/>
    <s v="Attorney"/>
    <n v="3.6"/>
    <m/>
    <m/>
    <n v="1"/>
    <n v="200"/>
    <n v="360"/>
    <n v="160"/>
    <n v="200"/>
    <n v="360"/>
    <n v="160"/>
  </r>
  <r>
    <x v="12"/>
    <x v="6"/>
    <n v="8"/>
    <x v="7"/>
    <x v="6"/>
    <x v="6"/>
    <x v="5"/>
    <s v="The Astrologist"/>
    <n v="2.5"/>
    <m/>
    <m/>
    <n v="1"/>
    <s v=""/>
    <s v=""/>
    <s v=""/>
    <n v="300"/>
    <n v="250"/>
    <n v="-50"/>
  </r>
  <r>
    <x v="13"/>
    <x v="7"/>
    <n v="3"/>
    <x v="2"/>
    <x v="2"/>
    <x v="2"/>
    <x v="1"/>
    <s v="Independent Road"/>
    <n v="7.1"/>
    <m/>
    <m/>
    <n v="3"/>
    <n v="400"/>
    <n v="710"/>
    <n v="310"/>
    <n v="400"/>
    <n v="710"/>
    <n v="310"/>
  </r>
  <r>
    <x v="13"/>
    <x v="7"/>
    <n v="4"/>
    <x v="7"/>
    <x v="0"/>
    <x v="2"/>
    <x v="2"/>
    <s v="Myakee"/>
    <n v="4.8"/>
    <m/>
    <m/>
    <n v="4"/>
    <s v=""/>
    <s v=""/>
    <s v=""/>
    <n v="500"/>
    <n v="480"/>
    <n v="-20"/>
  </r>
  <r>
    <x v="13"/>
    <x v="7"/>
    <n v="5"/>
    <x v="2"/>
    <x v="2"/>
    <x v="2"/>
    <x v="1"/>
    <s v="Fabergino"/>
    <n v="4.0999999999999996"/>
    <m/>
    <m/>
    <n v="3"/>
    <n v="400"/>
    <n v="409.99999999999994"/>
    <n v="9.9999999999999432"/>
    <n v="400"/>
    <n v="409.99999999999994"/>
    <n v="9.9999999999999432"/>
  </r>
  <r>
    <x v="13"/>
    <x v="7"/>
    <n v="7"/>
    <x v="8"/>
    <x v="5"/>
    <x v="4"/>
    <x v="0"/>
    <s v="Mr Money Bags"/>
    <m/>
    <n v="12"/>
    <m/>
    <n v="3"/>
    <n v="200"/>
    <s v=""/>
    <n v="-200"/>
    <n v="200"/>
    <s v=""/>
    <n v="-200"/>
  </r>
  <r>
    <x v="13"/>
    <x v="7"/>
    <n v="8"/>
    <x v="1"/>
    <x v="0"/>
    <x v="1"/>
    <x v="5"/>
    <s v="Somerset Magham"/>
    <n v="4"/>
    <m/>
    <m/>
    <n v="1"/>
    <s v=""/>
    <s v=""/>
    <s v=""/>
    <n v="500"/>
    <n v="400"/>
    <n v="-100"/>
  </r>
  <r>
    <x v="13"/>
    <x v="7"/>
    <n v="9"/>
    <x v="4"/>
    <x v="6"/>
    <x v="1"/>
    <x v="2"/>
    <s v="Paul's Regret"/>
    <m/>
    <n v="7"/>
    <m/>
    <n v="6"/>
    <n v="300"/>
    <s v=""/>
    <n v="-300"/>
    <n v="300"/>
    <s v=""/>
    <n v="-300"/>
  </r>
  <r>
    <x v="14"/>
    <x v="7"/>
    <n v="1"/>
    <x v="8"/>
    <x v="6"/>
    <x v="4"/>
    <x v="1"/>
    <s v="Wentwood"/>
    <m/>
    <n v="10"/>
    <m/>
    <n v="4"/>
    <n v="300"/>
    <s v=""/>
    <n v="-300"/>
    <n v="300"/>
    <s v=""/>
    <n v="-300"/>
  </r>
  <r>
    <x v="14"/>
    <x v="7"/>
    <n v="4"/>
    <x v="0"/>
    <x v="6"/>
    <x v="4"/>
    <x v="1"/>
    <s v="Long Arm"/>
    <m/>
    <n v="9"/>
    <m/>
    <n v="5"/>
    <n v="300"/>
    <s v=""/>
    <n v="-300"/>
    <n v="300"/>
    <s v=""/>
    <n v="-300"/>
  </r>
  <r>
    <x v="14"/>
    <x v="7"/>
    <n v="5"/>
    <x v="7"/>
    <x v="6"/>
    <x v="5"/>
    <x v="6"/>
    <s v="Seberate"/>
    <m/>
    <m/>
    <n v="13"/>
    <n v="9"/>
    <n v="300"/>
    <s v=""/>
    <n v="-300"/>
    <n v="300"/>
    <s v=""/>
    <n v="-300"/>
  </r>
  <r>
    <x v="14"/>
    <x v="7"/>
    <n v="6"/>
    <x v="1"/>
    <x v="6"/>
    <x v="2"/>
    <x v="0"/>
    <s v="Lunakorn"/>
    <n v="6.5"/>
    <m/>
    <m/>
    <n v="3"/>
    <n v="300"/>
    <n v="650"/>
    <n v="350"/>
    <n v="300"/>
    <n v="650"/>
    <n v="350"/>
  </r>
  <r>
    <x v="14"/>
    <x v="7"/>
    <n v="7"/>
    <x v="7"/>
    <x v="6"/>
    <x v="1"/>
    <x v="2"/>
    <s v="Defiant Dancer"/>
    <n v="2.6"/>
    <m/>
    <m/>
    <n v="1"/>
    <n v="300"/>
    <n v="260"/>
    <n v="-40"/>
    <n v="300"/>
    <n v="260"/>
    <n v="-40"/>
  </r>
  <r>
    <x v="14"/>
    <x v="7"/>
    <n v="8"/>
    <x v="4"/>
    <x v="2"/>
    <x v="5"/>
    <x v="5"/>
    <s v="Vassilator"/>
    <n v="19"/>
    <m/>
    <m/>
    <n v="3"/>
    <n v="400"/>
    <n v="1900"/>
    <n v="1500"/>
    <n v="400"/>
    <n v="1900"/>
    <n v="1500"/>
  </r>
  <r>
    <x v="14"/>
    <x v="7"/>
    <n v="9"/>
    <x v="4"/>
    <x v="6"/>
    <x v="6"/>
    <x v="5"/>
    <s v="Sword Of Mercy"/>
    <m/>
    <n v="4.4000000000000004"/>
    <m/>
    <n v="5"/>
    <s v=""/>
    <s v=""/>
    <s v=""/>
    <n v="300"/>
    <s v=""/>
    <n v="-300"/>
  </r>
  <r>
    <x v="15"/>
    <x v="0"/>
    <n v="2"/>
    <x v="6"/>
    <x v="5"/>
    <x v="1"/>
    <x v="1"/>
    <s v="Zoushine"/>
    <n v="3.2"/>
    <m/>
    <m/>
    <n v="1"/>
    <n v="200"/>
    <n v="320"/>
    <n v="120"/>
    <n v="200"/>
    <n v="320"/>
    <n v="120"/>
  </r>
  <r>
    <x v="15"/>
    <x v="0"/>
    <n v="3"/>
    <x v="2"/>
    <x v="5"/>
    <x v="1"/>
    <x v="1"/>
    <s v="Ayrton"/>
    <n v="1.65"/>
    <m/>
    <m/>
    <n v="1"/>
    <n v="200"/>
    <n v="165"/>
    <n v="-35"/>
    <n v="200"/>
    <n v="165"/>
    <n v="-35"/>
  </r>
  <r>
    <x v="15"/>
    <x v="0"/>
    <n v="4"/>
    <x v="8"/>
    <x v="5"/>
    <x v="5"/>
    <x v="2"/>
    <s v="Never Again"/>
    <m/>
    <n v="19.600000000000001"/>
    <m/>
    <n v="6"/>
    <n v="200"/>
    <s v=""/>
    <n v="-200"/>
    <n v="200"/>
    <s v=""/>
    <n v="-200"/>
  </r>
  <r>
    <x v="15"/>
    <x v="0"/>
    <n v="5"/>
    <x v="5"/>
    <x v="4"/>
    <x v="1"/>
    <x v="7"/>
    <s v="Score"/>
    <n v="5.0999999999999996"/>
    <m/>
    <m/>
    <n v="6"/>
    <s v=""/>
    <s v=""/>
    <s v=""/>
    <n v="600"/>
    <n v="509.99999999999994"/>
    <n v="-90.000000000000057"/>
  </r>
  <r>
    <x v="15"/>
    <x v="0"/>
    <n v="7"/>
    <x v="8"/>
    <x v="0"/>
    <x v="3"/>
    <x v="1"/>
    <s v="Pandemic"/>
    <n v="2.6"/>
    <m/>
    <m/>
    <n v="1"/>
    <s v=""/>
    <s v=""/>
    <s v=""/>
    <n v="500"/>
    <n v="260"/>
    <n v="-240"/>
  </r>
  <r>
    <x v="15"/>
    <x v="0"/>
    <n v="8"/>
    <x v="9"/>
    <x v="2"/>
    <x v="5"/>
    <x v="5"/>
    <s v="Defribrillate"/>
    <m/>
    <m/>
    <n v="37.4"/>
    <n v="10"/>
    <n v="400"/>
    <s v=""/>
    <n v="-400"/>
    <n v="400"/>
    <s v=""/>
    <n v="-400"/>
  </r>
  <r>
    <x v="15"/>
    <x v="0"/>
    <n v="9"/>
    <x v="1"/>
    <x v="6"/>
    <x v="8"/>
    <x v="7"/>
    <s v="Takumi"/>
    <m/>
    <n v="12"/>
    <m/>
    <n v="9"/>
    <s v=""/>
    <s v=""/>
    <s v=""/>
    <n v="300"/>
    <s v=""/>
    <n v="-300"/>
  </r>
  <r>
    <x v="16"/>
    <x v="7"/>
    <n v="3"/>
    <x v="6"/>
    <x v="2"/>
    <x v="4"/>
    <x v="2"/>
    <s v="Tralee Rose"/>
    <n v="2.9"/>
    <m/>
    <m/>
    <n v="3"/>
    <n v="400"/>
    <n v="290"/>
    <n v="-110"/>
    <n v="400"/>
    <n v="290"/>
    <n v="-110"/>
  </r>
  <r>
    <x v="16"/>
    <x v="7"/>
    <n v="4"/>
    <x v="0"/>
    <x v="4"/>
    <x v="2"/>
    <x v="6"/>
    <s v="Sirius Suspect"/>
    <n v="3.3"/>
    <m/>
    <m/>
    <n v="2"/>
    <s v=""/>
    <s v=""/>
    <s v=""/>
    <n v="600"/>
    <n v="330"/>
    <n v="-270"/>
  </r>
  <r>
    <x v="16"/>
    <x v="7"/>
    <n v="5"/>
    <x v="8"/>
    <x v="6"/>
    <x v="1"/>
    <x v="2"/>
    <s v="Riding The Wave"/>
    <n v="4.0999999999999996"/>
    <m/>
    <m/>
    <n v="2"/>
    <n v="300"/>
    <n v="409.99999999999994"/>
    <n v="109.99999999999994"/>
    <n v="300"/>
    <n v="409.99999999999994"/>
    <n v="109.99999999999994"/>
  </r>
  <r>
    <x v="16"/>
    <x v="7"/>
    <n v="7"/>
    <x v="7"/>
    <x v="5"/>
    <x v="5"/>
    <x v="2"/>
    <s v="Hasseltoff"/>
    <n v="4"/>
    <m/>
    <m/>
    <n v="2"/>
    <n v="200"/>
    <n v="400"/>
    <n v="200"/>
    <n v="200"/>
    <n v="400"/>
    <n v="200"/>
  </r>
  <r>
    <x v="16"/>
    <x v="7"/>
    <n v="8"/>
    <x v="1"/>
    <x v="2"/>
    <x v="2"/>
    <x v="1"/>
    <s v="Fundraiser"/>
    <n v="3.2"/>
    <m/>
    <m/>
    <n v="3"/>
    <n v="400"/>
    <n v="320"/>
    <n v="-80"/>
    <n v="400"/>
    <n v="320"/>
    <n v="-80"/>
  </r>
  <r>
    <x v="17"/>
    <x v="0"/>
    <n v="7"/>
    <x v="7"/>
    <x v="0"/>
    <x v="1"/>
    <x v="5"/>
    <s v="Rule The World"/>
    <m/>
    <n v="10"/>
    <m/>
    <n v="6"/>
    <s v=""/>
    <s v=""/>
    <s v=""/>
    <n v="500"/>
    <s v=""/>
    <n v="-500"/>
  </r>
  <r>
    <x v="17"/>
    <x v="0"/>
    <n v="8"/>
    <x v="1"/>
    <x v="0"/>
    <x v="1"/>
    <x v="5"/>
    <s v="Sword Of Mercy"/>
    <n v="5.0999999999999996"/>
    <m/>
    <m/>
    <n v="1"/>
    <s v=""/>
    <s v=""/>
    <s v=""/>
    <n v="500"/>
    <n v="509.99999999999994"/>
    <n v="9.9999999999999432"/>
  </r>
  <r>
    <x v="17"/>
    <x v="0"/>
    <n v="9"/>
    <x v="1"/>
    <x v="4"/>
    <x v="4"/>
    <x v="5"/>
    <s v="Heavenly Emperor"/>
    <n v="5.5"/>
    <m/>
    <m/>
    <n v="5"/>
    <s v=""/>
    <s v=""/>
    <s v=""/>
    <n v="600"/>
    <n v="550"/>
    <n v="-50"/>
  </r>
  <r>
    <x v="18"/>
    <x v="7"/>
    <n v="6"/>
    <x v="9"/>
    <x v="6"/>
    <x v="1"/>
    <x v="2"/>
    <s v="Defibrillate"/>
    <n v="5.3"/>
    <m/>
    <m/>
    <n v="1"/>
    <n v="300"/>
    <n v="530"/>
    <n v="230"/>
    <n v="300"/>
    <n v="530"/>
    <n v="230"/>
  </r>
  <r>
    <x v="18"/>
    <x v="7"/>
    <n v="7"/>
    <x v="2"/>
    <x v="6"/>
    <x v="2"/>
    <x v="0"/>
    <s v="Never Again"/>
    <m/>
    <n v="8.8000000000000007"/>
    <m/>
    <n v="5"/>
    <n v="300"/>
    <s v=""/>
    <n v="-300"/>
    <n v="300"/>
    <s v=""/>
    <n v="-300"/>
  </r>
  <r>
    <x v="19"/>
    <x v="7"/>
    <n v="3"/>
    <x v="2"/>
    <x v="6"/>
    <x v="1"/>
    <x v="2"/>
    <s v="Absolute Flirt"/>
    <n v="2.4"/>
    <m/>
    <m/>
    <n v="1"/>
    <n v="300"/>
    <n v="240"/>
    <n v="-60"/>
    <n v="300"/>
    <n v="240"/>
    <n v="-60"/>
  </r>
  <r>
    <x v="18"/>
    <x v="7"/>
    <n v="5"/>
    <x v="0"/>
    <x v="5"/>
    <x v="5"/>
    <x v="2"/>
    <s v="Over Exposure"/>
    <n v="2.6"/>
    <m/>
    <m/>
    <n v="2"/>
    <n v="200"/>
    <n v="260"/>
    <n v="60"/>
    <n v="200"/>
    <n v="260"/>
    <n v="60"/>
  </r>
  <r>
    <x v="18"/>
    <x v="7"/>
    <n v="6"/>
    <x v="8"/>
    <x v="3"/>
    <x v="4"/>
    <x v="7"/>
    <s v="Viral"/>
    <n v="4.5"/>
    <m/>
    <m/>
    <n v="2"/>
    <s v=""/>
    <s v=""/>
    <s v=""/>
    <n v="700"/>
    <n v="450"/>
    <n v="-250"/>
  </r>
  <r>
    <x v="18"/>
    <x v="7"/>
    <n v="7"/>
    <x v="8"/>
    <x v="1"/>
    <x v="1"/>
    <x v="0"/>
    <s v="Fabergino"/>
    <n v="4.4000000000000004"/>
    <m/>
    <m/>
    <n v="1"/>
    <n v="200"/>
    <n v="880.00000000000011"/>
    <n v="680.00000000000011"/>
    <n v="100"/>
    <n v="440.00000000000006"/>
    <n v="340.00000000000006"/>
  </r>
  <r>
    <x v="18"/>
    <x v="7"/>
    <n v="8"/>
    <x v="4"/>
    <x v="0"/>
    <x v="5"/>
    <x v="7"/>
    <s v="Coolth"/>
    <m/>
    <n v="6.4"/>
    <m/>
    <n v="6"/>
    <s v=""/>
    <s v=""/>
    <s v=""/>
    <n v="500"/>
    <s v=""/>
    <n v="-500"/>
  </r>
  <r>
    <x v="18"/>
    <x v="7"/>
    <n v="9"/>
    <x v="0"/>
    <x v="2"/>
    <x v="3"/>
    <x v="0"/>
    <s v="Housay"/>
    <n v="5.4"/>
    <m/>
    <m/>
    <n v="4"/>
    <n v="400"/>
    <n v="540"/>
    <n v="140"/>
    <n v="400"/>
    <n v="540"/>
    <n v="140"/>
  </r>
  <r>
    <x v="20"/>
    <x v="4"/>
    <n v="3"/>
    <x v="6"/>
    <x v="2"/>
    <x v="2"/>
    <x v="1"/>
    <s v="Second Slip"/>
    <n v="3.5"/>
    <m/>
    <m/>
    <n v="2"/>
    <n v="400"/>
    <n v="350"/>
    <n v="-50"/>
    <n v="400"/>
    <n v="350"/>
    <n v="-50"/>
  </r>
  <r>
    <x v="20"/>
    <x v="4"/>
    <n v="4"/>
    <x v="2"/>
    <x v="2"/>
    <x v="2"/>
    <x v="1"/>
    <s v="Mosh Music"/>
    <n v="6.5"/>
    <m/>
    <m/>
    <n v="1"/>
    <n v="400"/>
    <n v="650"/>
    <n v="250"/>
    <n v="400"/>
    <n v="650"/>
    <n v="250"/>
  </r>
  <r>
    <x v="20"/>
    <x v="4"/>
    <n v="7"/>
    <x v="0"/>
    <x v="2"/>
    <x v="3"/>
    <x v="0"/>
    <s v="Grinzinger Allee"/>
    <n v="2.4"/>
    <m/>
    <m/>
    <n v="1"/>
    <n v="400"/>
    <n v="240"/>
    <n v="-160"/>
    <n v="400"/>
    <n v="240"/>
    <n v="-160"/>
  </r>
  <r>
    <x v="20"/>
    <x v="4"/>
    <n v="9"/>
    <x v="9"/>
    <x v="3"/>
    <x v="2"/>
    <x v="5"/>
    <s v="Ididitforlove"/>
    <n v="3.8"/>
    <m/>
    <m/>
    <n v="1"/>
    <s v=""/>
    <s v=""/>
    <s v=""/>
    <n v="700"/>
    <n v="380"/>
    <n v="-320"/>
  </r>
  <r>
    <x v="21"/>
    <x v="0"/>
    <n v="2"/>
    <x v="0"/>
    <x v="0"/>
    <x v="2"/>
    <x v="2"/>
    <s v="Takumi"/>
    <n v="4.2"/>
    <m/>
    <m/>
    <n v="2"/>
    <s v=""/>
    <s v=""/>
    <s v=""/>
    <n v="500"/>
    <n v="420"/>
    <n v="-80"/>
  </r>
  <r>
    <x v="21"/>
    <x v="0"/>
    <n v="5"/>
    <x v="11"/>
    <x v="6"/>
    <x v="2"/>
    <x v="0"/>
    <s v="La Mexicana"/>
    <n v="2.5"/>
    <m/>
    <m/>
    <n v="2"/>
    <n v="300"/>
    <n v="250"/>
    <n v="-50"/>
    <n v="300"/>
    <n v="250"/>
    <n v="-50"/>
  </r>
  <r>
    <x v="21"/>
    <x v="0"/>
    <n v="6"/>
    <x v="0"/>
    <x v="2"/>
    <x v="2"/>
    <x v="1"/>
    <s v="Blazejowski"/>
    <n v="19.7"/>
    <m/>
    <m/>
    <n v="4"/>
    <n v="400"/>
    <n v="1970"/>
    <n v="1570"/>
    <n v="400"/>
    <n v="1970"/>
    <n v="1570"/>
  </r>
  <r>
    <x v="21"/>
    <x v="0"/>
    <n v="7"/>
    <x v="8"/>
    <x v="6"/>
    <x v="1"/>
    <x v="2"/>
    <s v="All Banter"/>
    <n v="4"/>
    <m/>
    <m/>
    <n v="2"/>
    <n v="300"/>
    <n v="400"/>
    <n v="100"/>
    <n v="300"/>
    <n v="400"/>
    <n v="100"/>
  </r>
  <r>
    <x v="22"/>
    <x v="0"/>
    <n v="2"/>
    <x v="8"/>
    <x v="2"/>
    <x v="4"/>
    <x v="2"/>
    <s v="Aussie Nugget"/>
    <n v="3.4"/>
    <m/>
    <m/>
    <n v="3"/>
    <n v="400"/>
    <n v="340"/>
    <n v="-60"/>
    <n v="400"/>
    <n v="340"/>
    <n v="-60"/>
  </r>
  <r>
    <x v="22"/>
    <x v="0"/>
    <n v="6"/>
    <x v="0"/>
    <x v="5"/>
    <x v="1"/>
    <x v="1"/>
    <s v="Ginger Jones"/>
    <m/>
    <n v="9"/>
    <m/>
    <n v="6"/>
    <n v="200"/>
    <s v=""/>
    <n v="-200"/>
    <n v="200"/>
    <s v=""/>
    <n v="-200"/>
  </r>
  <r>
    <x v="22"/>
    <x v="0"/>
    <n v="7"/>
    <x v="6"/>
    <x v="6"/>
    <x v="4"/>
    <x v="1"/>
    <s v="Long Arm"/>
    <n v="4.2"/>
    <m/>
    <m/>
    <n v="3"/>
    <n v="300"/>
    <n v="420"/>
    <n v="120"/>
    <n v="300"/>
    <n v="420"/>
    <n v="120"/>
  </r>
  <r>
    <x v="22"/>
    <x v="0"/>
    <n v="8"/>
    <x v="9"/>
    <x v="0"/>
    <x v="5"/>
    <x v="7"/>
    <s v="Silent Sovereign"/>
    <m/>
    <n v="21"/>
    <m/>
    <n v="9"/>
    <s v=""/>
    <s v=""/>
    <s v=""/>
    <n v="500"/>
    <s v=""/>
    <n v="-500"/>
  </r>
  <r>
    <x v="22"/>
    <x v="0"/>
    <n v="9"/>
    <x v="9"/>
    <x v="2"/>
    <x v="1"/>
    <x v="6"/>
    <s v="Defibrillate"/>
    <n v="1.2"/>
    <m/>
    <m/>
    <n v="2"/>
    <n v="400"/>
    <n v="120"/>
    <n v="-280"/>
    <n v="400"/>
    <n v="120"/>
    <n v="-280"/>
  </r>
  <r>
    <x v="23"/>
    <x v="0"/>
    <n v="1"/>
    <x v="6"/>
    <x v="0"/>
    <x v="3"/>
    <x v="1"/>
    <s v="Regardsmaree"/>
    <n v="1.9"/>
    <m/>
    <m/>
    <n v="3"/>
    <s v=""/>
    <s v=""/>
    <s v=""/>
    <n v="500"/>
    <n v="190"/>
    <n v="-310"/>
  </r>
  <r>
    <x v="23"/>
    <x v="0"/>
    <n v="6"/>
    <x v="8"/>
    <x v="2"/>
    <x v="1"/>
    <x v="6"/>
    <s v="Best Of Days"/>
    <n v="3.8"/>
    <m/>
    <m/>
    <n v="1"/>
    <n v="400"/>
    <n v="380"/>
    <n v="-20"/>
    <n v="400"/>
    <n v="380"/>
    <n v="-20"/>
  </r>
  <r>
    <x v="23"/>
    <x v="0"/>
    <n v="7"/>
    <x v="9"/>
    <x v="6"/>
    <x v="1"/>
    <x v="2"/>
    <s v="Probabeel"/>
    <n v="3.7"/>
    <m/>
    <m/>
    <n v="2"/>
    <n v="300"/>
    <n v="370"/>
    <n v="70"/>
    <n v="300"/>
    <n v="370"/>
    <n v="70"/>
  </r>
  <r>
    <x v="23"/>
    <x v="0"/>
    <n v="8"/>
    <x v="6"/>
    <x v="0"/>
    <x v="2"/>
    <x v="2"/>
    <s v="Streets Of Avalon"/>
    <n v="9.5"/>
    <m/>
    <m/>
    <n v="3"/>
    <s v=""/>
    <s v=""/>
    <s v=""/>
    <n v="500"/>
    <n v="950"/>
    <n v="450"/>
  </r>
  <r>
    <x v="23"/>
    <x v="0"/>
    <n v="9"/>
    <x v="8"/>
    <x v="5"/>
    <x v="5"/>
    <x v="2"/>
    <s v="Prophet's Thumb"/>
    <m/>
    <m/>
    <n v="9.5"/>
    <n v="7"/>
    <n v="200"/>
    <s v=""/>
    <n v="-200"/>
    <n v="200"/>
    <s v=""/>
    <n v="-200"/>
  </r>
  <r>
    <x v="24"/>
    <x v="7"/>
    <n v="1"/>
    <x v="2"/>
    <x v="2"/>
    <x v="2"/>
    <x v="1"/>
    <s v="Quantum Mechanic"/>
    <n v="2.6"/>
    <m/>
    <m/>
    <n v="3"/>
    <n v="400"/>
    <n v="260"/>
    <n v="-140"/>
    <n v="400"/>
    <n v="260"/>
    <n v="-140"/>
  </r>
  <r>
    <x v="24"/>
    <x v="7"/>
    <n v="3"/>
    <x v="6"/>
    <x v="5"/>
    <x v="4"/>
    <x v="0"/>
    <s v="Regardsmaree"/>
    <n v="2.15"/>
    <m/>
    <m/>
    <n v="1"/>
    <n v="200"/>
    <n v="215"/>
    <n v="15"/>
    <n v="200"/>
    <n v="215"/>
    <n v="15"/>
  </r>
  <r>
    <x v="24"/>
    <x v="7"/>
    <n v="4"/>
    <x v="8"/>
    <x v="5"/>
    <x v="1"/>
    <x v="1"/>
    <s v="Runaway"/>
    <m/>
    <m/>
    <n v="31"/>
    <n v="8"/>
    <n v="200"/>
    <s v=""/>
    <n v="-200"/>
    <n v="200"/>
    <s v=""/>
    <n v="-200"/>
  </r>
  <r>
    <x v="24"/>
    <x v="7"/>
    <n v="6"/>
    <x v="8"/>
    <x v="2"/>
    <x v="1"/>
    <x v="6"/>
    <s v="Skyman"/>
    <n v="3.6"/>
    <m/>
    <m/>
    <n v="3"/>
    <n v="400"/>
    <n v="360"/>
    <n v="-40"/>
    <n v="400"/>
    <n v="360"/>
    <n v="-40"/>
  </r>
  <r>
    <x v="24"/>
    <x v="7"/>
    <n v="8"/>
    <x v="0"/>
    <x v="6"/>
    <x v="3"/>
    <x v="4"/>
    <s v="Nature Strip"/>
    <n v="4.8"/>
    <m/>
    <m/>
    <n v="3"/>
    <n v="300"/>
    <n v="480"/>
    <n v="180"/>
    <n v="300"/>
    <n v="480"/>
    <n v="180"/>
  </r>
  <r>
    <x v="24"/>
    <x v="7"/>
    <n v="9"/>
    <x v="9"/>
    <x v="6"/>
    <x v="4"/>
    <x v="1"/>
    <s v="I'm Telling Ya"/>
    <m/>
    <m/>
    <n v="15"/>
    <n v="10"/>
    <n v="300"/>
    <s v=""/>
    <n v="-300"/>
    <n v="300"/>
    <s v=""/>
    <n v="-300"/>
  </r>
  <r>
    <x v="25"/>
    <x v="0"/>
    <n v="1"/>
    <x v="0"/>
    <x v="0"/>
    <x v="3"/>
    <x v="1"/>
    <s v="Defibrillate"/>
    <n v="2.5"/>
    <m/>
    <m/>
    <n v="1"/>
    <s v=""/>
    <s v=""/>
    <s v=""/>
    <n v="500"/>
    <n v="250"/>
    <n v="-250"/>
  </r>
  <r>
    <x v="25"/>
    <x v="0"/>
    <n v="4"/>
    <x v="0"/>
    <x v="6"/>
    <x v="2"/>
    <x v="0"/>
    <s v="Rich Hips"/>
    <m/>
    <n v="5.5"/>
    <m/>
    <n v="4"/>
    <n v="300"/>
    <s v=""/>
    <n v="-300"/>
    <n v="300"/>
    <s v=""/>
    <n v="-300"/>
  </r>
  <r>
    <x v="25"/>
    <x v="0"/>
    <n v="6"/>
    <x v="6"/>
    <x v="2"/>
    <x v="4"/>
    <x v="2"/>
    <s v="Probabeel"/>
    <n v="4.4000000000000004"/>
    <m/>
    <m/>
    <n v="3"/>
    <n v="400"/>
    <n v="440.00000000000006"/>
    <n v="40.000000000000057"/>
    <n v="400"/>
    <n v="440.00000000000006"/>
    <n v="40.000000000000057"/>
  </r>
  <r>
    <x v="25"/>
    <x v="0"/>
    <n v="9"/>
    <x v="8"/>
    <x v="2"/>
    <x v="2"/>
    <x v="1"/>
    <s v="Paradee"/>
    <n v="5"/>
    <m/>
    <m/>
    <n v="4"/>
    <n v="400"/>
    <n v="500"/>
    <n v="100"/>
    <n v="400"/>
    <n v="500"/>
    <n v="100"/>
  </r>
  <r>
    <x v="26"/>
    <x v="7"/>
    <n v="1"/>
    <x v="0"/>
    <x v="0"/>
    <x v="3"/>
    <x v="1"/>
    <s v="Prophet's Thumb"/>
    <n v="2.5"/>
    <m/>
    <m/>
    <n v="1"/>
    <s v=""/>
    <s v=""/>
    <s v=""/>
    <n v="500"/>
    <n v="250"/>
    <n v="-250"/>
  </r>
  <r>
    <x v="26"/>
    <x v="7"/>
    <n v="4"/>
    <x v="0"/>
    <x v="6"/>
    <x v="2"/>
    <x v="0"/>
    <s v="Rich Hips"/>
    <m/>
    <n v="5.5"/>
    <m/>
    <n v="4"/>
    <n v="300"/>
    <s v=""/>
    <n v="-300"/>
    <n v="300"/>
    <s v=""/>
    <n v="-300"/>
  </r>
  <r>
    <x v="26"/>
    <x v="7"/>
    <n v="6"/>
    <x v="6"/>
    <x v="2"/>
    <x v="4"/>
    <x v="2"/>
    <s v="Probabeel"/>
    <n v="4.4000000000000004"/>
    <m/>
    <m/>
    <n v="3"/>
    <n v="400"/>
    <n v="440.00000000000006"/>
    <n v="40.000000000000057"/>
    <n v="400"/>
    <n v="440.00000000000006"/>
    <n v="40.000000000000057"/>
  </r>
  <r>
    <x v="26"/>
    <x v="7"/>
    <n v="8"/>
    <x v="10"/>
    <x v="8"/>
    <x v="2"/>
    <x v="10"/>
    <s v="Portlan Sky"/>
    <n v="6"/>
    <m/>
    <m/>
    <n v="9"/>
    <s v=""/>
    <s v=""/>
    <s v=""/>
    <n v="1300"/>
    <n v="600"/>
    <n v="-700"/>
  </r>
  <r>
    <x v="26"/>
    <x v="7"/>
    <n v="9"/>
    <x v="8"/>
    <x v="2"/>
    <x v="2"/>
    <x v="1"/>
    <s v="Paradee"/>
    <n v="5"/>
    <m/>
    <m/>
    <n v="4"/>
    <n v="400"/>
    <n v="500"/>
    <n v="100"/>
    <n v="400"/>
    <n v="500"/>
    <n v="100"/>
  </r>
  <r>
    <x v="27"/>
    <x v="7"/>
    <n v="3"/>
    <x v="2"/>
    <x v="5"/>
    <x v="5"/>
    <x v="2"/>
    <s v="So Si Bon"/>
    <n v="8.1999999999999993"/>
    <m/>
    <m/>
    <n v="2"/>
    <n v="200"/>
    <n v="819.99999999999989"/>
    <n v="619.99999999999989"/>
    <n v="200"/>
    <n v="819.99999999999989"/>
    <n v="619.99999999999989"/>
  </r>
  <r>
    <x v="27"/>
    <x v="7"/>
    <n v="6"/>
    <x v="14"/>
    <x v="0"/>
    <x v="5"/>
    <x v="7"/>
    <s v="Zoutori"/>
    <n v="22.5"/>
    <m/>
    <m/>
    <n v="5"/>
    <s v=""/>
    <s v=""/>
    <s v=""/>
    <n v="500"/>
    <n v="2250"/>
    <n v="1750"/>
  </r>
  <r>
    <x v="27"/>
    <x v="7"/>
    <n v="7"/>
    <x v="8"/>
    <x v="6"/>
    <x v="5"/>
    <x v="6"/>
    <s v="Sovereign Award"/>
    <n v="8"/>
    <m/>
    <m/>
    <n v="1"/>
    <n v="300"/>
    <n v="800"/>
    <n v="500"/>
    <n v="300"/>
    <n v="800"/>
    <n v="500"/>
  </r>
  <r>
    <x v="27"/>
    <x v="7"/>
    <n v="8"/>
    <x v="14"/>
    <x v="0"/>
    <x v="9"/>
    <x v="11"/>
    <s v="Homesman"/>
    <m/>
    <n v="26"/>
    <m/>
    <n v="9"/>
    <s v=""/>
    <s v=""/>
    <s v=""/>
    <n v="500"/>
    <s v=""/>
    <n v="-500"/>
  </r>
  <r>
    <x v="28"/>
    <x v="2"/>
    <n v="1"/>
    <x v="2"/>
    <x v="5"/>
    <x v="4"/>
    <x v="0"/>
    <s v="Playoffs"/>
    <m/>
    <n v="5"/>
    <m/>
    <n v="5"/>
    <n v="200"/>
    <s v=""/>
    <n v="-200"/>
    <n v="200"/>
    <s v=""/>
    <n v="-200"/>
  </r>
  <r>
    <x v="28"/>
    <x v="2"/>
    <n v="3"/>
    <x v="0"/>
    <x v="2"/>
    <x v="3"/>
    <x v="0"/>
    <s v="Persan"/>
    <n v="6"/>
    <m/>
    <m/>
    <n v="3"/>
    <n v="400"/>
    <n v="600"/>
    <n v="200"/>
    <n v="400"/>
    <n v="600"/>
    <n v="200"/>
  </r>
  <r>
    <x v="28"/>
    <x v="2"/>
    <n v="4"/>
    <x v="0"/>
    <x v="6"/>
    <x v="4"/>
    <x v="1"/>
    <s v="Ancestry"/>
    <n v="3.5"/>
    <m/>
    <m/>
    <n v="2"/>
    <n v="300"/>
    <n v="350"/>
    <n v="50"/>
    <n v="300"/>
    <n v="350"/>
    <n v="50"/>
  </r>
  <r>
    <x v="28"/>
    <x v="2"/>
    <n v="8"/>
    <x v="5"/>
    <x v="6"/>
    <x v="4"/>
    <x v="1"/>
    <s v="Mugatoo"/>
    <n v="9.6999999999999993"/>
    <m/>
    <m/>
    <n v="2"/>
    <n v="300"/>
    <n v="969.99999999999989"/>
    <n v="669.99999999999989"/>
    <n v="300"/>
    <n v="969.99999999999989"/>
    <n v="669.99999999999989"/>
  </r>
  <r>
    <x v="28"/>
    <x v="2"/>
    <n v="9"/>
    <x v="2"/>
    <x v="6"/>
    <x v="3"/>
    <x v="4"/>
    <s v="Exeter"/>
    <m/>
    <m/>
    <n v="5"/>
    <n v="6"/>
    <n v="300"/>
    <s v=""/>
    <n v="-300"/>
    <n v="300"/>
    <s v=""/>
    <n v="-300"/>
  </r>
  <r>
    <x v="29"/>
    <x v="1"/>
    <n v="6"/>
    <x v="2"/>
    <x v="5"/>
    <x v="1"/>
    <x v="1"/>
    <s v="Quantum Mechanic"/>
    <n v="8.5"/>
    <m/>
    <m/>
    <n v="1"/>
    <n v="200"/>
    <n v="850"/>
    <n v="650"/>
    <n v="200"/>
    <n v="850"/>
    <n v="650"/>
  </r>
  <r>
    <x v="29"/>
    <x v="1"/>
    <n v="7"/>
    <x v="7"/>
    <x v="2"/>
    <x v="5"/>
    <x v="5"/>
    <s v="Masked Crusader"/>
    <n v="9"/>
    <m/>
    <m/>
    <n v="2"/>
    <n v="400"/>
    <n v="900"/>
    <n v="500"/>
    <n v="400"/>
    <n v="900"/>
    <n v="500"/>
  </r>
  <r>
    <x v="30"/>
    <x v="8"/>
    <n v="2"/>
    <x v="3"/>
    <x v="6"/>
    <x v="4"/>
    <x v="1"/>
    <s v="Mohican Heights"/>
    <n v="4.2"/>
    <m/>
    <m/>
    <n v="3"/>
    <n v="300"/>
    <n v="420"/>
    <n v="120"/>
    <n v="300"/>
    <n v="420"/>
    <n v="120"/>
  </r>
  <r>
    <x v="30"/>
    <x v="8"/>
    <n v="4"/>
    <x v="0"/>
    <x v="4"/>
    <x v="3"/>
    <x v="2"/>
    <s v="Ginger Jones"/>
    <n v="10"/>
    <m/>
    <m/>
    <n v="4"/>
    <s v=""/>
    <s v=""/>
    <s v=""/>
    <n v="600"/>
    <n v="1000"/>
    <n v="400"/>
  </r>
  <r>
    <x v="30"/>
    <x v="8"/>
    <n v="5"/>
    <x v="8"/>
    <x v="2"/>
    <x v="1"/>
    <x v="6"/>
    <s v="Satorial Splendor"/>
    <n v="5"/>
    <m/>
    <m/>
    <n v="2"/>
    <n v="400"/>
    <n v="500"/>
    <n v="100"/>
    <n v="400"/>
    <n v="500"/>
    <n v="100"/>
  </r>
  <r>
    <x v="30"/>
    <x v="8"/>
    <n v="7"/>
    <x v="8"/>
    <x v="4"/>
    <x v="2"/>
    <x v="6"/>
    <s v="Mount Popa"/>
    <n v="2.2999999999999998"/>
    <m/>
    <m/>
    <n v="1"/>
    <s v=""/>
    <s v=""/>
    <s v=""/>
    <n v="600"/>
    <n v="229.99999999999997"/>
    <n v="-370"/>
  </r>
  <r>
    <x v="30"/>
    <x v="8"/>
    <n v="8"/>
    <x v="6"/>
    <x v="5"/>
    <x v="1"/>
    <x v="1"/>
    <s v="Laverrod"/>
    <m/>
    <n v="8"/>
    <m/>
    <n v="4"/>
    <n v="200"/>
    <s v=""/>
    <n v="-200"/>
    <n v="200"/>
    <s v=""/>
    <n v="-200"/>
  </r>
  <r>
    <x v="31"/>
    <x v="9"/>
    <n v="1"/>
    <x v="0"/>
    <x v="6"/>
    <x v="3"/>
    <x v="4"/>
    <s v="Groundswell"/>
    <m/>
    <n v="5"/>
    <m/>
    <n v="4"/>
    <n v="300"/>
    <s v=""/>
    <n v="-300"/>
    <n v="300"/>
    <s v=""/>
    <n v="-300"/>
  </r>
  <r>
    <x v="31"/>
    <x v="9"/>
    <n v="2"/>
    <x v="6"/>
    <x v="2"/>
    <x v="2"/>
    <x v="1"/>
    <s v="Sam's Image"/>
    <m/>
    <n v="7.3"/>
    <m/>
    <n v="5"/>
    <n v="400"/>
    <s v=""/>
    <n v="-400"/>
    <n v="400"/>
    <s v=""/>
    <n v="-400"/>
  </r>
  <r>
    <x v="31"/>
    <x v="9"/>
    <n v="4"/>
    <x v="9"/>
    <x v="6"/>
    <x v="2"/>
    <x v="0"/>
    <s v="Fabciful Toff"/>
    <n v="2.4"/>
    <m/>
    <m/>
    <n v="2"/>
    <n v="300"/>
    <n v="240"/>
    <n v="-60"/>
    <n v="300"/>
    <n v="240"/>
    <n v="-60"/>
  </r>
  <r>
    <x v="31"/>
    <x v="9"/>
    <n v="5"/>
    <x v="6"/>
    <x v="6"/>
    <x v="4"/>
    <x v="1"/>
    <s v="The Stylist"/>
    <m/>
    <m/>
    <n v="10"/>
    <n v="7"/>
    <n v="300"/>
    <s v=""/>
    <n v="-300"/>
    <n v="300"/>
    <s v=""/>
    <n v="-300"/>
  </r>
  <r>
    <x v="31"/>
    <x v="9"/>
    <n v="8"/>
    <x v="5"/>
    <x v="5"/>
    <x v="6"/>
    <x v="6"/>
    <s v="Ironclad"/>
    <n v="2.2000000000000002"/>
    <m/>
    <m/>
    <n v="1"/>
    <s v=""/>
    <s v=""/>
    <s v=""/>
    <n v="200"/>
    <n v="220.00000000000003"/>
    <n v="20.000000000000028"/>
  </r>
  <r>
    <x v="32"/>
    <x v="0"/>
    <n v="6"/>
    <x v="6"/>
    <x v="2"/>
    <x v="2"/>
    <x v="1"/>
    <s v="Sword Of Mercy"/>
    <n v="7"/>
    <m/>
    <m/>
    <n v="2"/>
    <n v="400"/>
    <n v="700"/>
    <n v="300"/>
    <n v="400"/>
    <n v="700"/>
    <n v="300"/>
  </r>
  <r>
    <x v="32"/>
    <x v="0"/>
    <n v="7"/>
    <x v="5"/>
    <x v="0"/>
    <x v="2"/>
    <x v="2"/>
    <s v="Hang Man"/>
    <m/>
    <n v="10"/>
    <m/>
    <n v="6"/>
    <s v=""/>
    <s v=""/>
    <s v=""/>
    <n v="500"/>
    <s v=""/>
    <n v="-500"/>
  </r>
  <r>
    <x v="32"/>
    <x v="0"/>
    <n v="8"/>
    <x v="12"/>
    <x v="6"/>
    <x v="5"/>
    <x v="6"/>
    <s v="Mr Quickie"/>
    <n v="7.5"/>
    <m/>
    <m/>
    <n v="1"/>
    <n v="300"/>
    <n v="750"/>
    <n v="450"/>
    <n v="300"/>
    <n v="750"/>
    <n v="450"/>
  </r>
  <r>
    <x v="32"/>
    <x v="0"/>
    <n v="9"/>
    <x v="0"/>
    <x v="6"/>
    <x v="4"/>
    <x v="1"/>
    <s v="Skyman"/>
    <n v="4.8"/>
    <m/>
    <m/>
    <n v="1"/>
    <n v="300"/>
    <n v="480"/>
    <n v="180"/>
    <n v="300"/>
    <n v="480"/>
    <n v="180"/>
  </r>
  <r>
    <x v="33"/>
    <x v="0"/>
    <n v="2"/>
    <x v="11"/>
    <x v="1"/>
    <x v="0"/>
    <x v="12"/>
    <s v="Missile Mantra"/>
    <m/>
    <m/>
    <n v="5.5"/>
    <n v="5"/>
    <n v="200"/>
    <s v=""/>
    <n v="-200"/>
    <n v="100"/>
    <s v=""/>
    <n v="-100"/>
  </r>
  <r>
    <x v="33"/>
    <x v="0"/>
    <n v="4"/>
    <x v="6"/>
    <x v="6"/>
    <x v="5"/>
    <x v="6"/>
    <s v="Cordilla"/>
    <m/>
    <n v="5"/>
    <m/>
    <n v="5"/>
    <n v="300"/>
    <s v=""/>
    <n v="-300"/>
    <n v="300"/>
    <s v=""/>
    <n v="-300"/>
  </r>
  <r>
    <x v="33"/>
    <x v="0"/>
    <n v="7"/>
    <x v="7"/>
    <x v="2"/>
    <x v="1"/>
    <x v="6"/>
    <s v="Mohican Heights"/>
    <n v="5"/>
    <m/>
    <m/>
    <n v="2"/>
    <n v="400"/>
    <n v="500"/>
    <n v="100"/>
    <n v="400"/>
    <n v="500"/>
    <n v="100"/>
  </r>
  <r>
    <x v="33"/>
    <x v="0"/>
    <n v="8"/>
    <x v="6"/>
    <x v="2"/>
    <x v="3"/>
    <x v="0"/>
    <s v="Independent Road"/>
    <n v="7.5"/>
    <m/>
    <m/>
    <n v="1"/>
    <n v="400"/>
    <n v="750"/>
    <n v="350"/>
    <n v="400"/>
    <n v="750"/>
    <n v="350"/>
  </r>
  <r>
    <x v="33"/>
    <x v="0"/>
    <n v="9"/>
    <x v="8"/>
    <x v="6"/>
    <x v="2"/>
    <x v="0"/>
    <s v="Inverloch"/>
    <m/>
    <m/>
    <n v="24.1"/>
    <n v="9"/>
    <n v="300"/>
    <s v=""/>
    <n v="-300"/>
    <n v="300"/>
    <s v=""/>
    <n v="-300"/>
  </r>
  <r>
    <x v="34"/>
    <x v="0"/>
    <n v="1"/>
    <x v="8"/>
    <x v="5"/>
    <x v="1"/>
    <x v="1"/>
    <s v="Mahamadeis"/>
    <n v="1.9"/>
    <m/>
    <m/>
    <n v="1"/>
    <n v="200"/>
    <n v="190"/>
    <n v="-10"/>
    <n v="200"/>
    <n v="190"/>
    <n v="-10"/>
  </r>
  <r>
    <x v="34"/>
    <x v="0"/>
    <n v="4"/>
    <x v="3"/>
    <x v="1"/>
    <x v="1"/>
    <x v="0"/>
    <s v="So Si Bon"/>
    <m/>
    <n v="3.6"/>
    <m/>
    <n v="2"/>
    <n v="200"/>
    <s v=""/>
    <n v="-200"/>
    <n v="100"/>
    <s v=""/>
    <n v="-100"/>
  </r>
  <r>
    <x v="34"/>
    <x v="0"/>
    <n v="7"/>
    <x v="9"/>
    <x v="2"/>
    <x v="5"/>
    <x v="5"/>
    <s v="Sisstar"/>
    <m/>
    <n v="10"/>
    <m/>
    <n v="5"/>
    <n v="400"/>
    <s v=""/>
    <n v="-400"/>
    <n v="400"/>
    <s v=""/>
    <n v="-400"/>
  </r>
  <r>
    <x v="34"/>
    <x v="0"/>
    <n v="8"/>
    <x v="7"/>
    <x v="6"/>
    <x v="1"/>
    <x v="2"/>
    <s v="Laverrod"/>
    <m/>
    <n v="5.5"/>
    <m/>
    <n v="4"/>
    <n v="300"/>
    <s v=""/>
    <n v="-300"/>
    <n v="300"/>
    <s v=""/>
    <n v="-300"/>
  </r>
  <r>
    <x v="34"/>
    <x v="0"/>
    <n v="9"/>
    <x v="5"/>
    <x v="2"/>
    <x v="1"/>
    <x v="6"/>
    <s v="Thousand Wishes"/>
    <n v="6.37"/>
    <m/>
    <m/>
    <n v="2"/>
    <n v="400"/>
    <n v="637"/>
    <n v="237"/>
    <n v="400"/>
    <n v="637"/>
    <n v="237"/>
  </r>
  <r>
    <x v="35"/>
    <x v="0"/>
    <n v="4"/>
    <x v="1"/>
    <x v="0"/>
    <x v="3"/>
    <x v="1"/>
    <s v="Intrepidacious"/>
    <n v="4.5999999999999996"/>
    <m/>
    <m/>
    <n v="2"/>
    <s v=""/>
    <s v=""/>
    <s v=""/>
    <n v="500"/>
    <n v="459.99999999999994"/>
    <n v="-40.000000000000057"/>
  </r>
  <r>
    <x v="35"/>
    <x v="0"/>
    <n v="6"/>
    <x v="6"/>
    <x v="6"/>
    <x v="6"/>
    <x v="5"/>
    <s v="Open Minded"/>
    <n v="10.199999999999999"/>
    <m/>
    <m/>
    <n v="3"/>
    <s v=""/>
    <s v=""/>
    <s v=""/>
    <n v="300"/>
    <n v="1019.9999999999999"/>
    <n v="719.99999999999989"/>
  </r>
  <r>
    <x v="35"/>
    <x v="0"/>
    <n v="7"/>
    <x v="7"/>
    <x v="4"/>
    <x v="2"/>
    <x v="6"/>
    <s v="Yonkers"/>
    <n v="4.2"/>
    <m/>
    <m/>
    <n v="1"/>
    <s v=""/>
    <s v=""/>
    <s v=""/>
    <n v="600"/>
    <n v="420"/>
    <n v="-180"/>
  </r>
  <r>
    <x v="35"/>
    <x v="0"/>
    <n v="8"/>
    <x v="0"/>
    <x v="5"/>
    <x v="1"/>
    <x v="1"/>
    <s v="Still A Star"/>
    <n v="4.4000000000000004"/>
    <m/>
    <m/>
    <n v="1"/>
    <n v="200"/>
    <n v="440.00000000000006"/>
    <n v="240.00000000000006"/>
    <n v="200"/>
    <n v="440.00000000000006"/>
    <n v="240.00000000000006"/>
  </r>
  <r>
    <x v="35"/>
    <x v="0"/>
    <n v="9"/>
    <x v="1"/>
    <x v="3"/>
    <x v="2"/>
    <x v="5"/>
    <s v="Mr Exclusive"/>
    <m/>
    <m/>
    <n v="34.299999999999997"/>
    <n v="10"/>
    <s v=""/>
    <s v=""/>
    <s v=""/>
    <n v="700"/>
    <s v=""/>
    <n v="-700"/>
  </r>
  <r>
    <x v="36"/>
    <x v="7"/>
    <n v="1"/>
    <x v="11"/>
    <x v="5"/>
    <x v="3"/>
    <x v="3"/>
    <s v="Amade"/>
    <m/>
    <n v="5.4"/>
    <m/>
    <n v="3"/>
    <n v="200"/>
    <s v=""/>
    <n v="-200"/>
    <n v="200"/>
    <s v=""/>
    <n v="-200"/>
  </r>
  <r>
    <x v="36"/>
    <x v="7"/>
    <n v="2"/>
    <x v="9"/>
    <x v="6"/>
    <x v="5"/>
    <x v="6"/>
    <s v="Good And Proper"/>
    <n v="6.3"/>
    <m/>
    <m/>
    <n v="2"/>
    <n v="300"/>
    <n v="630"/>
    <n v="330"/>
    <n v="300"/>
    <n v="630"/>
    <n v="330"/>
  </r>
  <r>
    <x v="36"/>
    <x v="7"/>
    <n v="3"/>
    <x v="2"/>
    <x v="5"/>
    <x v="1"/>
    <x v="1"/>
    <s v="Sartorial Splendour"/>
    <n v="3"/>
    <m/>
    <m/>
    <n v="2"/>
    <n v="200"/>
    <n v="300"/>
    <n v="100"/>
    <n v="200"/>
    <n v="300"/>
    <n v="100"/>
  </r>
  <r>
    <x v="36"/>
    <x v="7"/>
    <n v="7"/>
    <x v="1"/>
    <x v="0"/>
    <x v="2"/>
    <x v="2"/>
    <s v="Vassilator"/>
    <n v="10"/>
    <m/>
    <m/>
    <n v="1"/>
    <s v=""/>
    <s v=""/>
    <s v=""/>
    <n v="500"/>
    <n v="1000"/>
    <n v="500"/>
  </r>
  <r>
    <x v="37"/>
    <x v="4"/>
    <n v="3"/>
    <x v="6"/>
    <x v="6"/>
    <x v="1"/>
    <x v="2"/>
    <s v="Altai Ranger"/>
    <n v="3.2"/>
    <m/>
    <m/>
    <n v="3"/>
    <n v="300"/>
    <n v="320"/>
    <n v="20"/>
    <n v="300"/>
    <n v="320"/>
    <n v="20"/>
  </r>
  <r>
    <x v="37"/>
    <x v="4"/>
    <n v="4"/>
    <x v="0"/>
    <x v="2"/>
    <x v="1"/>
    <x v="6"/>
    <s v="Grand Promenade"/>
    <n v="2.25"/>
    <m/>
    <m/>
    <n v="3"/>
    <n v="400"/>
    <n v="225"/>
    <n v="-175"/>
    <n v="400"/>
    <n v="225"/>
    <n v="-175"/>
  </r>
  <r>
    <x v="37"/>
    <x v="4"/>
    <n v="5"/>
    <x v="2"/>
    <x v="6"/>
    <x v="4"/>
    <x v="1"/>
    <s v="Dice Roll"/>
    <n v="3"/>
    <m/>
    <m/>
    <n v="1"/>
    <n v="300"/>
    <n v="300"/>
    <n v="0"/>
    <n v="300"/>
    <n v="300"/>
    <n v="0"/>
  </r>
  <r>
    <x v="37"/>
    <x v="4"/>
    <n v="6"/>
    <x v="6"/>
    <x v="0"/>
    <x v="4"/>
    <x v="6"/>
    <s v="Bons Abroad"/>
    <n v="4.5999999999999996"/>
    <m/>
    <m/>
    <n v="5"/>
    <s v=""/>
    <s v=""/>
    <s v=""/>
    <n v="500"/>
    <n v="459.99999999999994"/>
    <n v="-40.000000000000057"/>
  </r>
  <r>
    <x v="37"/>
    <x v="4"/>
    <n v="8"/>
    <x v="6"/>
    <x v="4"/>
    <x v="3"/>
    <x v="2"/>
    <s v="Spring Choice"/>
    <n v="4.5999999999999996"/>
    <m/>
    <m/>
    <n v="2"/>
    <s v=""/>
    <s v=""/>
    <s v=""/>
    <n v="600"/>
    <n v="459.99999999999994"/>
    <n v="-140.00000000000006"/>
  </r>
  <r>
    <x v="38"/>
    <x v="0"/>
    <n v="2"/>
    <x v="6"/>
    <x v="6"/>
    <x v="1"/>
    <x v="2"/>
    <s v="Excelman"/>
    <n v="2.2000000000000002"/>
    <m/>
    <m/>
    <n v="3"/>
    <n v="300"/>
    <n v="220.00000000000003"/>
    <n v="-79.999999999999972"/>
    <n v="300"/>
    <n v="220.00000000000003"/>
    <n v="-79.999999999999972"/>
  </r>
  <r>
    <x v="38"/>
    <x v="0"/>
    <n v="3"/>
    <x v="8"/>
    <x v="2"/>
    <x v="1"/>
    <x v="6"/>
    <s v="Ruby Skye"/>
    <m/>
    <n v="15.7"/>
    <m/>
    <n v="7"/>
    <n v="400"/>
    <s v=""/>
    <n v="-400"/>
    <n v="400"/>
    <s v=""/>
    <n v="-400"/>
  </r>
  <r>
    <x v="38"/>
    <x v="0"/>
    <n v="5"/>
    <x v="2"/>
    <x v="2"/>
    <x v="3"/>
    <x v="0"/>
    <s v="Holbein"/>
    <n v="2.25"/>
    <m/>
    <m/>
    <n v="2"/>
    <n v="400"/>
    <n v="225"/>
    <n v="-175"/>
    <n v="400"/>
    <n v="225"/>
    <n v="-175"/>
  </r>
  <r>
    <x v="38"/>
    <x v="0"/>
    <n v="6"/>
    <x v="0"/>
    <x v="6"/>
    <x v="5"/>
    <x v="6"/>
    <s v="Streetcar Stranger"/>
    <m/>
    <n v="2.9"/>
    <m/>
    <n v="4"/>
    <n v="300"/>
    <s v=""/>
    <n v="-300"/>
    <n v="300"/>
    <s v=""/>
    <n v="-300"/>
  </r>
  <r>
    <x v="39"/>
    <x v="7"/>
    <n v="3"/>
    <x v="0"/>
    <x v="2"/>
    <x v="3"/>
    <x v="0"/>
    <s v="Rock Prophet"/>
    <n v="15.1"/>
    <m/>
    <m/>
    <n v="3"/>
    <n v="400"/>
    <n v="1510"/>
    <n v="1110"/>
    <n v="400"/>
    <n v="1510"/>
    <n v="1110"/>
  </r>
  <r>
    <x v="39"/>
    <x v="7"/>
    <n v="4"/>
    <x v="0"/>
    <x v="5"/>
    <x v="4"/>
    <x v="0"/>
    <s v="Declares War"/>
    <m/>
    <n v="7.5"/>
    <m/>
    <n v="5"/>
    <n v="200"/>
    <s v=""/>
    <n v="-200"/>
    <n v="200"/>
    <s v=""/>
    <n v="-200"/>
  </r>
  <r>
    <x v="39"/>
    <x v="7"/>
    <n v="5"/>
    <x v="6"/>
    <x v="0"/>
    <x v="2"/>
    <x v="2"/>
    <s v="Bons Abroad"/>
    <n v="4.2"/>
    <m/>
    <m/>
    <n v="3"/>
    <s v=""/>
    <s v=""/>
    <s v=""/>
    <n v="500"/>
    <n v="420"/>
    <n v="-80"/>
  </r>
  <r>
    <x v="39"/>
    <x v="7"/>
    <n v="6"/>
    <x v="6"/>
    <x v="0"/>
    <x v="3"/>
    <x v="1"/>
    <s v="Realm Of Flowers"/>
    <n v="3.8"/>
    <m/>
    <m/>
    <n v="5"/>
    <s v=""/>
    <s v=""/>
    <s v=""/>
    <n v="500"/>
    <n v="380"/>
    <n v="-120"/>
  </r>
  <r>
    <x v="39"/>
    <x v="7"/>
    <n v="8"/>
    <x v="0"/>
    <x v="2"/>
    <x v="3"/>
    <x v="0"/>
    <s v="Yulong January"/>
    <n v="3.7"/>
    <m/>
    <m/>
    <n v="2"/>
    <n v="400"/>
    <n v="370"/>
    <n v="-30"/>
    <n v="400"/>
    <n v="370"/>
    <n v="-30"/>
  </r>
  <r>
    <x v="40"/>
    <x v="7"/>
    <n v="2"/>
    <x v="0"/>
    <x v="5"/>
    <x v="4"/>
    <x v="0"/>
    <s v="Mongolian Marshall"/>
    <m/>
    <m/>
    <n v="14.7"/>
    <n v="6"/>
    <n v="200"/>
    <s v=""/>
    <n v="-200"/>
    <n v="200"/>
    <s v=""/>
    <n v="-200"/>
  </r>
  <r>
    <x v="40"/>
    <x v="7"/>
    <n v="4"/>
    <x v="0"/>
    <x v="6"/>
    <x v="3"/>
    <x v="4"/>
    <s v="Heart Of Puissance"/>
    <n v="2.1"/>
    <m/>
    <m/>
    <n v="3"/>
    <n v="300"/>
    <n v="210"/>
    <n v="-90"/>
    <n v="300"/>
    <n v="210"/>
    <n v="-90"/>
  </r>
  <r>
    <x v="40"/>
    <x v="7"/>
    <n v="8"/>
    <x v="5"/>
    <x v="4"/>
    <x v="2"/>
    <x v="6"/>
    <s v="Romancer"/>
    <m/>
    <m/>
    <n v="151"/>
    <n v="10"/>
    <s v=""/>
    <s v=""/>
    <s v=""/>
    <n v="600"/>
    <s v=""/>
    <n v="-600"/>
  </r>
  <r>
    <x v="40"/>
    <x v="7"/>
    <n v="9"/>
    <x v="12"/>
    <x v="0"/>
    <x v="5"/>
    <x v="7"/>
    <s v="Don't Doubt Dory"/>
    <m/>
    <n v="8.5"/>
    <m/>
    <n v="6"/>
    <s v=""/>
    <s v=""/>
    <s v=""/>
    <n v="500"/>
    <s v=""/>
    <n v="-500"/>
  </r>
  <r>
    <x v="41"/>
    <x v="7"/>
    <n v="4"/>
    <x v="9"/>
    <x v="6"/>
    <x v="5"/>
    <x v="6"/>
    <s v="Plaquette"/>
    <n v="3.6"/>
    <m/>
    <m/>
    <n v="1"/>
    <n v="300"/>
    <n v="360"/>
    <n v="60"/>
    <n v="300"/>
    <n v="360"/>
    <n v="60"/>
  </r>
  <r>
    <x v="41"/>
    <x v="7"/>
    <n v="5"/>
    <x v="7"/>
    <x v="2"/>
    <x v="2"/>
    <x v="1"/>
    <s v="Biometric"/>
    <n v="13"/>
    <m/>
    <m/>
    <n v="2"/>
    <n v="400"/>
    <n v="1300"/>
    <n v="900"/>
    <n v="400"/>
    <n v="1300"/>
    <n v="900"/>
  </r>
  <r>
    <x v="41"/>
    <x v="7"/>
    <n v="6"/>
    <x v="0"/>
    <x v="6"/>
    <x v="3"/>
    <x v="4"/>
    <s v="Yonkers"/>
    <n v="2.8"/>
    <m/>
    <m/>
    <n v="3"/>
    <n v="300"/>
    <n v="280"/>
    <n v="-20"/>
    <n v="300"/>
    <n v="280"/>
    <n v="-20"/>
  </r>
  <r>
    <x v="41"/>
    <x v="7"/>
    <n v="7"/>
    <x v="7"/>
    <x v="6"/>
    <x v="1"/>
    <x v="2"/>
    <s v="Strategic Phil"/>
    <m/>
    <n v="9.5"/>
    <m/>
    <n v="8"/>
    <n v="300"/>
    <s v=""/>
    <n v="-300"/>
    <n v="300"/>
    <s v=""/>
    <n v="-300"/>
  </r>
  <r>
    <x v="41"/>
    <x v="7"/>
    <n v="9"/>
    <x v="3"/>
    <x v="5"/>
    <x v="4"/>
    <x v="0"/>
    <s v="Satorial Splendor"/>
    <m/>
    <n v="4.9000000000000004"/>
    <m/>
    <n v="5"/>
    <n v="200"/>
    <s v=""/>
    <n v="-200"/>
    <n v="200"/>
    <s v=""/>
    <n v="-200"/>
  </r>
  <r>
    <x v="42"/>
    <x v="7"/>
    <n v="1"/>
    <x v="3"/>
    <x v="1"/>
    <x v="3"/>
    <x v="13"/>
    <s v="Grand Promenade"/>
    <n v="1.35"/>
    <m/>
    <m/>
    <n v="1"/>
    <n v="200"/>
    <n v="270"/>
    <n v="70"/>
    <n v="100"/>
    <n v="135"/>
    <n v="35"/>
  </r>
  <r>
    <x v="42"/>
    <x v="7"/>
    <n v="2"/>
    <x v="6"/>
    <x v="2"/>
    <x v="3"/>
    <x v="0"/>
    <s v="Snickerdoodledandy"/>
    <n v="3.3"/>
    <m/>
    <m/>
    <n v="1"/>
    <n v="400"/>
    <n v="330"/>
    <n v="-70"/>
    <n v="400"/>
    <n v="330"/>
    <n v="-70"/>
  </r>
  <r>
    <x v="42"/>
    <x v="7"/>
    <n v="5"/>
    <x v="8"/>
    <x v="2"/>
    <x v="1"/>
    <x v="6"/>
    <s v="Yulong January"/>
    <n v="2.6"/>
    <m/>
    <m/>
    <n v="1"/>
    <n v="400"/>
    <n v="260"/>
    <n v="-140"/>
    <n v="400"/>
    <n v="260"/>
    <n v="-140"/>
  </r>
  <r>
    <x v="42"/>
    <x v="7"/>
    <n v="9"/>
    <x v="12"/>
    <x v="0"/>
    <x v="3"/>
    <x v="1"/>
    <s v="Lunar Flare"/>
    <n v="6"/>
    <m/>
    <m/>
    <n v="5"/>
    <s v=""/>
    <s v=""/>
    <s v=""/>
    <n v="500"/>
    <n v="600"/>
    <n v="100"/>
  </r>
  <r>
    <x v="43"/>
    <x v="4"/>
    <n v="4"/>
    <x v="1"/>
    <x v="6"/>
    <x v="1"/>
    <x v="2"/>
    <s v="Chassis"/>
    <m/>
    <m/>
    <n v="36.1"/>
    <n v="8"/>
    <n v="300"/>
    <s v=""/>
    <n v="-300"/>
    <n v="300"/>
    <s v=""/>
    <n v="-300"/>
  </r>
  <r>
    <x v="43"/>
    <x v="4"/>
    <n v="5"/>
    <x v="6"/>
    <x v="6"/>
    <x v="4"/>
    <x v="1"/>
    <s v="No Effort"/>
    <n v="6"/>
    <m/>
    <m/>
    <n v="3"/>
    <n v="300"/>
    <n v="600"/>
    <n v="300"/>
    <n v="300"/>
    <n v="600"/>
    <n v="300"/>
  </r>
  <r>
    <x v="43"/>
    <x v="4"/>
    <n v="8"/>
    <x v="1"/>
    <x v="9"/>
    <x v="4"/>
    <x v="9"/>
    <s v="Sir Kalahad"/>
    <n v="7"/>
    <m/>
    <m/>
    <n v="5"/>
    <s v=""/>
    <s v=""/>
    <s v=""/>
    <n v="800"/>
    <n v="700"/>
    <n v="-100"/>
  </r>
  <r>
    <x v="43"/>
    <x v="4"/>
    <n v="9"/>
    <x v="6"/>
    <x v="6"/>
    <x v="4"/>
    <x v="1"/>
    <s v="Zipping Boy"/>
    <n v="4"/>
    <m/>
    <m/>
    <n v="1"/>
    <n v="300"/>
    <n v="400"/>
    <n v="100"/>
    <n v="300"/>
    <n v="400"/>
    <n v="100"/>
  </r>
  <r>
    <x v="44"/>
    <x v="7"/>
    <n v="2"/>
    <x v="9"/>
    <x v="5"/>
    <x v="5"/>
    <x v="2"/>
    <s v="South Pacific"/>
    <n v="2.8"/>
    <m/>
    <m/>
    <n v="1"/>
    <n v="200"/>
    <n v="280"/>
    <n v="80"/>
    <n v="200"/>
    <n v="280"/>
    <n v="80"/>
  </r>
  <r>
    <x v="44"/>
    <x v="7"/>
    <n v="4"/>
    <x v="9"/>
    <x v="6"/>
    <x v="5"/>
    <x v="6"/>
    <s v="Don't Tell The Boss"/>
    <m/>
    <n v="11"/>
    <m/>
    <n v="6"/>
    <n v="300"/>
    <s v=""/>
    <n v="-300"/>
    <n v="300"/>
    <s v=""/>
    <n v="-30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63">
  <r>
    <x v="0"/>
    <x v="0"/>
    <n v="2"/>
    <x v="0"/>
    <x v="0"/>
    <x v="0"/>
    <x v="0"/>
    <s v="Swats That"/>
    <n v="2.8"/>
    <m/>
    <m/>
    <n v="1"/>
    <s v=""/>
    <s v=""/>
    <s v=""/>
    <n v="500"/>
    <n v="280"/>
    <n v="-220"/>
  </r>
  <r>
    <x v="0"/>
    <x v="0"/>
    <n v="3"/>
    <x v="0"/>
    <x v="1"/>
    <x v="1"/>
    <x v="0"/>
    <s v="Windstorm"/>
    <n v="1.8"/>
    <m/>
    <m/>
    <n v="1"/>
    <n v="200"/>
    <n v="360"/>
    <n v="160"/>
    <n v="100"/>
    <n v="180"/>
    <n v="80"/>
  </r>
  <r>
    <x v="0"/>
    <x v="0"/>
    <n v="4"/>
    <x v="1"/>
    <x v="2"/>
    <x v="2"/>
    <x v="1"/>
    <s v="Fiesta"/>
    <m/>
    <n v="10.5"/>
    <m/>
    <n v="5"/>
    <n v="400"/>
    <s v=""/>
    <n v="-400"/>
    <n v="400"/>
    <s v=""/>
    <n v="-400"/>
  </r>
  <r>
    <x v="0"/>
    <x v="0"/>
    <n v="5"/>
    <x v="2"/>
    <x v="3"/>
    <x v="0"/>
    <x v="2"/>
    <s v="Dirty Work"/>
    <n v="4.2"/>
    <m/>
    <m/>
    <n v="3"/>
    <s v=""/>
    <s v=""/>
    <s v=""/>
    <n v="700"/>
    <n v="420"/>
    <n v="-280"/>
  </r>
  <r>
    <x v="0"/>
    <x v="0"/>
    <n v="6"/>
    <x v="3"/>
    <x v="1"/>
    <x v="2"/>
    <x v="3"/>
    <s v="Arcadia Queen"/>
    <m/>
    <n v="5.5"/>
    <m/>
    <n v="3"/>
    <n v="200"/>
    <s v=""/>
    <n v="-200"/>
    <n v="100"/>
    <s v=""/>
    <n v="-100"/>
  </r>
  <r>
    <x v="0"/>
    <x v="0"/>
    <n v="7"/>
    <x v="1"/>
    <x v="3"/>
    <x v="0"/>
    <x v="2"/>
    <s v="Odeum"/>
    <n v="11"/>
    <m/>
    <m/>
    <n v="7"/>
    <s v=""/>
    <s v=""/>
    <s v=""/>
    <n v="700"/>
    <n v="1100"/>
    <n v="400"/>
  </r>
  <r>
    <x v="0"/>
    <x v="0"/>
    <n v="8"/>
    <x v="4"/>
    <x v="4"/>
    <x v="3"/>
    <x v="2"/>
    <s v="Ole Kirke"/>
    <n v="4.4000000000000004"/>
    <m/>
    <m/>
    <n v="3"/>
    <s v=""/>
    <s v=""/>
    <s v=""/>
    <n v="600"/>
    <n v="440.00000000000006"/>
    <n v="-159.99999999999994"/>
  </r>
  <r>
    <x v="0"/>
    <x v="0"/>
    <n v="9"/>
    <x v="5"/>
    <x v="2"/>
    <x v="4"/>
    <x v="2"/>
    <s v="Mr Quickie"/>
    <m/>
    <n v="21"/>
    <m/>
    <n v="5"/>
    <n v="400"/>
    <s v=""/>
    <n v="-400"/>
    <n v="400"/>
    <s v=""/>
    <n v="-400"/>
  </r>
  <r>
    <x v="0"/>
    <x v="0"/>
    <n v="10"/>
    <x v="6"/>
    <x v="5"/>
    <x v="5"/>
    <x v="2"/>
    <s v="Chapada"/>
    <m/>
    <n v="4.8"/>
    <m/>
    <n v="5"/>
    <n v="200"/>
    <s v=""/>
    <n v="-200"/>
    <n v="200"/>
    <s v=""/>
    <n v="-200"/>
  </r>
  <r>
    <x v="1"/>
    <x v="0"/>
    <n v="2"/>
    <x v="0"/>
    <x v="2"/>
    <x v="0"/>
    <x v="4"/>
    <s v="Nonconformist"/>
    <n v="3.3"/>
    <m/>
    <m/>
    <n v="3"/>
    <n v="400"/>
    <n v="330"/>
    <n v="-70"/>
    <n v="400"/>
    <n v="330"/>
    <n v="-70"/>
  </r>
  <r>
    <x v="1"/>
    <x v="0"/>
    <n v="3"/>
    <x v="6"/>
    <x v="0"/>
    <x v="0"/>
    <x v="0"/>
    <s v="Vegas Knight"/>
    <m/>
    <m/>
    <n v="7.5"/>
    <n v="6"/>
    <s v=""/>
    <s v=""/>
    <s v=""/>
    <n v="500"/>
    <s v=""/>
    <n v="-500"/>
  </r>
  <r>
    <x v="1"/>
    <x v="0"/>
    <n v="5"/>
    <x v="7"/>
    <x v="6"/>
    <x v="4"/>
    <x v="1"/>
    <s v="Yonkers"/>
    <n v="12"/>
    <m/>
    <m/>
    <n v="2"/>
    <n v="300"/>
    <n v="1200"/>
    <n v="900"/>
    <n v="300"/>
    <n v="1200"/>
    <n v="900"/>
  </r>
  <r>
    <x v="1"/>
    <x v="0"/>
    <n v="6"/>
    <x v="8"/>
    <x v="5"/>
    <x v="3"/>
    <x v="3"/>
    <s v="Coruscate"/>
    <n v="4"/>
    <m/>
    <m/>
    <n v="2"/>
    <n v="200"/>
    <n v="400"/>
    <n v="200"/>
    <n v="200"/>
    <n v="400"/>
    <n v="200"/>
  </r>
  <r>
    <x v="1"/>
    <x v="0"/>
    <n v="7"/>
    <x v="9"/>
    <x v="4"/>
    <x v="3"/>
    <x v="2"/>
    <s v="Sovereign Award"/>
    <n v="3.7"/>
    <m/>
    <m/>
    <n v="3"/>
    <s v=""/>
    <s v=""/>
    <s v=""/>
    <n v="600"/>
    <n v="370"/>
    <n v="-230"/>
  </r>
  <r>
    <x v="1"/>
    <x v="0"/>
    <n v="8"/>
    <x v="4"/>
    <x v="4"/>
    <x v="4"/>
    <x v="5"/>
    <s v="Strome"/>
    <m/>
    <n v="21"/>
    <m/>
    <n v="9"/>
    <s v=""/>
    <s v=""/>
    <s v=""/>
    <n v="600"/>
    <s v=""/>
    <n v="-600"/>
  </r>
  <r>
    <x v="2"/>
    <x v="0"/>
    <n v="1"/>
    <x v="1"/>
    <x v="1"/>
    <x v="1"/>
    <x v="0"/>
    <s v="Power Sceme"/>
    <n v="2.9"/>
    <m/>
    <m/>
    <n v="1"/>
    <n v="200"/>
    <n v="580"/>
    <n v="380"/>
    <n v="100"/>
    <n v="290"/>
    <n v="190"/>
  </r>
  <r>
    <x v="2"/>
    <x v="0"/>
    <n v="2"/>
    <x v="0"/>
    <x v="5"/>
    <x v="2"/>
    <x v="4"/>
    <s v="Incredulous Dream"/>
    <m/>
    <n v="12"/>
    <m/>
    <n v="4"/>
    <n v="200"/>
    <s v=""/>
    <n v="-200"/>
    <n v="200"/>
    <s v=""/>
    <n v="-200"/>
  </r>
  <r>
    <x v="2"/>
    <x v="0"/>
    <n v="3"/>
    <x v="9"/>
    <x v="0"/>
    <x v="4"/>
    <x v="6"/>
    <s v="Endanger"/>
    <n v="3.9"/>
    <m/>
    <m/>
    <n v="1"/>
    <s v=""/>
    <s v=""/>
    <s v=""/>
    <n v="500"/>
    <n v="390"/>
    <n v="-110"/>
  </r>
  <r>
    <x v="2"/>
    <x v="0"/>
    <n v="6"/>
    <x v="0"/>
    <x v="5"/>
    <x v="4"/>
    <x v="0"/>
    <s v="Californian Zimbol"/>
    <n v="3.7"/>
    <m/>
    <m/>
    <n v="1"/>
    <n v="200"/>
    <n v="370"/>
    <n v="170"/>
    <n v="200"/>
    <n v="370"/>
    <n v="170"/>
  </r>
  <r>
    <x v="2"/>
    <x v="0"/>
    <n v="7"/>
    <x v="0"/>
    <x v="6"/>
    <x v="2"/>
    <x v="0"/>
    <s v="Graff"/>
    <n v="9"/>
    <m/>
    <m/>
    <n v="2"/>
    <n v="300"/>
    <n v="900"/>
    <n v="600"/>
    <n v="300"/>
    <n v="900"/>
    <n v="600"/>
  </r>
  <r>
    <x v="2"/>
    <x v="0"/>
    <n v="8"/>
    <x v="9"/>
    <x v="0"/>
    <x v="2"/>
    <x v="2"/>
    <s v="Wild Planet"/>
    <n v="5.9"/>
    <m/>
    <m/>
    <n v="4"/>
    <s v=""/>
    <s v=""/>
    <s v=""/>
    <n v="500"/>
    <n v="590"/>
    <n v="90"/>
  </r>
  <r>
    <x v="2"/>
    <x v="0"/>
    <n v="9"/>
    <x v="10"/>
    <x v="4"/>
    <x v="1"/>
    <x v="7"/>
    <s v="Verry Elleegant"/>
    <n v="5.4"/>
    <m/>
    <m/>
    <n v="1"/>
    <s v=""/>
    <s v=""/>
    <s v=""/>
    <n v="600"/>
    <n v="540"/>
    <n v="-60"/>
  </r>
  <r>
    <x v="2"/>
    <x v="0"/>
    <n v="10"/>
    <x v="0"/>
    <x v="2"/>
    <x v="1"/>
    <x v="6"/>
    <s v="Madam Rouge"/>
    <m/>
    <n v="10"/>
    <m/>
    <n v="6"/>
    <n v="400"/>
    <s v=""/>
    <n v="-400"/>
    <n v="400"/>
    <s v=""/>
    <n v="-400"/>
  </r>
  <r>
    <x v="3"/>
    <x v="1"/>
    <n v="1"/>
    <x v="11"/>
    <x v="1"/>
    <x v="2"/>
    <x v="3"/>
    <s v="Irish Flame"/>
    <n v="4.5999999999999996"/>
    <m/>
    <m/>
    <n v="1"/>
    <n v="200"/>
    <n v="919.99999999999989"/>
    <n v="719.99999999999989"/>
    <n v="100"/>
    <n v="459.99999999999994"/>
    <n v="359.99999999999994"/>
  </r>
  <r>
    <x v="3"/>
    <x v="1"/>
    <n v="2"/>
    <x v="0"/>
    <x v="1"/>
    <x v="5"/>
    <x v="1"/>
    <s v="West Wind"/>
    <n v="2.7"/>
    <m/>
    <m/>
    <n v="1"/>
    <m/>
    <s v=""/>
    <s v=""/>
    <n v="100"/>
    <n v="270"/>
    <n v="170"/>
  </r>
  <r>
    <x v="3"/>
    <x v="1"/>
    <n v="3"/>
    <x v="3"/>
    <x v="6"/>
    <x v="2"/>
    <x v="0"/>
    <s v="Sansom"/>
    <n v="4.2"/>
    <m/>
    <m/>
    <n v="2"/>
    <n v="300"/>
    <n v="420"/>
    <n v="120"/>
    <n v="300"/>
    <n v="420"/>
    <n v="120"/>
  </r>
  <r>
    <x v="3"/>
    <x v="1"/>
    <n v="4"/>
    <x v="11"/>
    <x v="1"/>
    <x v="1"/>
    <x v="0"/>
    <s v="Iconoclasm"/>
    <m/>
    <n v="3.4"/>
    <m/>
    <n v="2"/>
    <n v="200"/>
    <s v=""/>
    <n v="-200"/>
    <n v="100"/>
    <s v=""/>
    <n v="-100"/>
  </r>
  <r>
    <x v="3"/>
    <x v="1"/>
    <n v="5"/>
    <x v="6"/>
    <x v="6"/>
    <x v="4"/>
    <x v="1"/>
    <s v="Sartorial Splendour"/>
    <m/>
    <n v="4.4000000000000004"/>
    <m/>
    <n v="6"/>
    <n v="300"/>
    <s v=""/>
    <n v="-300"/>
    <n v="300"/>
    <s v=""/>
    <n v="-300"/>
  </r>
  <r>
    <x v="3"/>
    <x v="1"/>
    <n v="7"/>
    <x v="0"/>
    <x v="2"/>
    <x v="2"/>
    <x v="1"/>
    <s v="Groundswell"/>
    <n v="3.4"/>
    <m/>
    <m/>
    <n v="3"/>
    <n v="400"/>
    <n v="340"/>
    <n v="-60"/>
    <n v="400"/>
    <n v="340"/>
    <n v="-60"/>
  </r>
  <r>
    <x v="3"/>
    <x v="1"/>
    <n v="8"/>
    <x v="6"/>
    <x v="6"/>
    <x v="6"/>
    <x v="5"/>
    <s v="Hey Doc"/>
    <m/>
    <n v="11"/>
    <m/>
    <n v="5"/>
    <s v=""/>
    <s v=""/>
    <s v=""/>
    <n v="300"/>
    <s v=""/>
    <n v="-300"/>
  </r>
  <r>
    <x v="4"/>
    <x v="2"/>
    <n v="3"/>
    <x v="6"/>
    <x v="6"/>
    <x v="1"/>
    <x v="2"/>
    <s v="Portland Sky"/>
    <n v="4.8"/>
    <m/>
    <m/>
    <n v="2"/>
    <n v="300"/>
    <n v="480"/>
    <n v="180"/>
    <n v="300"/>
    <n v="480"/>
    <n v="180"/>
  </r>
  <r>
    <x v="4"/>
    <x v="2"/>
    <n v="4"/>
    <x v="6"/>
    <x v="2"/>
    <x v="1"/>
    <x v="6"/>
    <s v="Yes Baby Yes"/>
    <n v="13"/>
    <m/>
    <m/>
    <n v="4"/>
    <n v="400"/>
    <n v="1300"/>
    <n v="900"/>
    <n v="400"/>
    <n v="1300"/>
    <n v="900"/>
  </r>
  <r>
    <x v="4"/>
    <x v="2"/>
    <n v="5"/>
    <x v="0"/>
    <x v="0"/>
    <x v="0"/>
    <x v="0"/>
    <s v="Sovereign Award"/>
    <n v="3.1"/>
    <m/>
    <m/>
    <n v="5"/>
    <s v=""/>
    <s v=""/>
    <s v=""/>
    <n v="500"/>
    <n v="310"/>
    <n v="-190"/>
  </r>
  <r>
    <x v="4"/>
    <x v="2"/>
    <n v="7"/>
    <x v="11"/>
    <x v="0"/>
    <x v="0"/>
    <x v="0"/>
    <s v="Homesman"/>
    <n v="3.9"/>
    <m/>
    <m/>
    <n v="2"/>
    <s v=""/>
    <s v=""/>
    <s v=""/>
    <n v="500"/>
    <n v="390"/>
    <n v="-110"/>
  </r>
  <r>
    <x v="4"/>
    <x v="2"/>
    <n v="8"/>
    <x v="7"/>
    <x v="4"/>
    <x v="3"/>
    <x v="2"/>
    <s v="Miami Bound"/>
    <m/>
    <n v="26"/>
    <m/>
    <n v="9"/>
    <s v=""/>
    <s v=""/>
    <s v=""/>
    <n v="600"/>
    <s v=""/>
    <n v="-600"/>
  </r>
  <r>
    <x v="4"/>
    <x v="2"/>
    <n v="9"/>
    <x v="4"/>
    <x v="3"/>
    <x v="0"/>
    <x v="2"/>
    <s v="Sir Dragonet"/>
    <n v="13"/>
    <m/>
    <m/>
    <n v="6"/>
    <s v=""/>
    <s v=""/>
    <s v=""/>
    <n v="700"/>
    <n v="1300"/>
    <n v="600"/>
  </r>
  <r>
    <x v="4"/>
    <x v="2"/>
    <n v="10"/>
    <x v="9"/>
    <x v="5"/>
    <x v="1"/>
    <x v="1"/>
    <s v="La Mexicana"/>
    <n v="2.6"/>
    <m/>
    <m/>
    <n v="1"/>
    <n v="200"/>
    <n v="260"/>
    <n v="60"/>
    <n v="200"/>
    <n v="260"/>
    <n v="60"/>
  </r>
  <r>
    <x v="5"/>
    <x v="3"/>
    <n v="1"/>
    <x v="0"/>
    <x v="2"/>
    <x v="3"/>
    <x v="0"/>
    <s v="Crosshaven"/>
    <n v="4.2"/>
    <m/>
    <m/>
    <n v="2"/>
    <n v="400"/>
    <n v="420"/>
    <n v="20"/>
    <n v="400"/>
    <n v="420"/>
    <n v="20"/>
  </r>
  <r>
    <x v="5"/>
    <x v="3"/>
    <n v="2"/>
    <x v="4"/>
    <x v="2"/>
    <x v="1"/>
    <x v="6"/>
    <s v="Victoria Quay"/>
    <n v="7"/>
    <m/>
    <m/>
    <n v="4"/>
    <n v="400"/>
    <n v="700"/>
    <n v="300"/>
    <n v="400"/>
    <n v="700"/>
    <n v="300"/>
  </r>
  <r>
    <x v="5"/>
    <x v="3"/>
    <n v="3"/>
    <x v="8"/>
    <x v="4"/>
    <x v="2"/>
    <x v="6"/>
    <s v="Kemalpasa"/>
    <n v="5"/>
    <m/>
    <m/>
    <n v="2"/>
    <s v=""/>
    <s v=""/>
    <s v=""/>
    <n v="600"/>
    <n v="500"/>
    <n v="-100"/>
  </r>
  <r>
    <x v="5"/>
    <x v="3"/>
    <n v="4"/>
    <x v="8"/>
    <x v="4"/>
    <x v="3"/>
    <x v="2"/>
    <s v="Ashrun"/>
    <n v="5.6"/>
    <m/>
    <m/>
    <n v="6"/>
    <s v=""/>
    <s v=""/>
    <s v=""/>
    <n v="600"/>
    <n v="560"/>
    <n v="-40"/>
  </r>
  <r>
    <x v="5"/>
    <x v="3"/>
    <n v="5"/>
    <x v="1"/>
    <x v="2"/>
    <x v="6"/>
    <x v="7"/>
    <s v="Shout The Bar"/>
    <m/>
    <m/>
    <n v="31"/>
    <n v="12"/>
    <s v=""/>
    <s v=""/>
    <s v=""/>
    <n v="400"/>
    <s v=""/>
    <n v="-400"/>
  </r>
  <r>
    <x v="5"/>
    <x v="3"/>
    <n v="6"/>
    <x v="4"/>
    <x v="3"/>
    <x v="3"/>
    <x v="6"/>
    <s v="September Run"/>
    <n v="4.4000000000000004"/>
    <m/>
    <m/>
    <n v="3"/>
    <s v=""/>
    <s v=""/>
    <s v=""/>
    <n v="700"/>
    <n v="440.00000000000006"/>
    <n v="-259.99999999999994"/>
  </r>
  <r>
    <x v="5"/>
    <x v="3"/>
    <n v="7"/>
    <x v="4"/>
    <x v="0"/>
    <x v="5"/>
    <x v="7"/>
    <s v="Johnny Get Angry"/>
    <m/>
    <n v="26"/>
    <m/>
    <n v="8"/>
    <s v=""/>
    <s v=""/>
    <s v=""/>
    <n v="500"/>
    <s v=""/>
    <n v="-500"/>
  </r>
  <r>
    <x v="5"/>
    <x v="3"/>
    <n v="8"/>
    <x v="12"/>
    <x v="3"/>
    <x v="5"/>
    <x v="8"/>
    <s v="Yulong Prince"/>
    <n v="12"/>
    <m/>
    <m/>
    <n v="2"/>
    <s v=""/>
    <s v=""/>
    <s v=""/>
    <n v="700"/>
    <n v="1200"/>
    <n v="500"/>
  </r>
  <r>
    <x v="5"/>
    <x v="3"/>
    <n v="9"/>
    <x v="7"/>
    <x v="0"/>
    <x v="2"/>
    <x v="2"/>
    <s v="Fiesta"/>
    <n v="7"/>
    <m/>
    <m/>
    <n v="2"/>
    <s v=""/>
    <s v=""/>
    <s v=""/>
    <n v="500"/>
    <n v="700"/>
    <n v="200"/>
  </r>
  <r>
    <x v="6"/>
    <x v="3"/>
    <n v="2"/>
    <x v="7"/>
    <x v="6"/>
    <x v="5"/>
    <x v="6"/>
    <s v="No Restriction"/>
    <m/>
    <m/>
    <n v="47.9"/>
    <n v="12"/>
    <n v="300"/>
    <s v=""/>
    <n v="-300"/>
    <n v="300"/>
    <s v=""/>
    <n v="-300"/>
  </r>
  <r>
    <x v="6"/>
    <x v="3"/>
    <n v="3"/>
    <x v="0"/>
    <x v="5"/>
    <x v="5"/>
    <x v="2"/>
    <s v="Alleboom"/>
    <n v="4"/>
    <m/>
    <m/>
    <n v="1"/>
    <n v="200"/>
    <n v="400"/>
    <n v="200"/>
    <n v="200"/>
    <n v="400"/>
    <n v="200"/>
  </r>
  <r>
    <x v="6"/>
    <x v="3"/>
    <n v="4"/>
    <x v="7"/>
    <x v="2"/>
    <x v="1"/>
    <x v="6"/>
    <s v="Sin To Win"/>
    <n v="8.6"/>
    <m/>
    <m/>
    <n v="1"/>
    <n v="400"/>
    <n v="860"/>
    <n v="460"/>
    <n v="400"/>
    <n v="860"/>
    <n v="460"/>
  </r>
  <r>
    <x v="6"/>
    <x v="3"/>
    <n v="5"/>
    <x v="9"/>
    <x v="5"/>
    <x v="6"/>
    <x v="6"/>
    <s v="Ain'tnodeeldone"/>
    <n v="1.95"/>
    <m/>
    <m/>
    <n v="2"/>
    <s v=""/>
    <s v=""/>
    <s v=""/>
    <n v="200"/>
    <n v="195"/>
    <n v="-5"/>
  </r>
  <r>
    <x v="6"/>
    <x v="3"/>
    <n v="6"/>
    <x v="5"/>
    <x v="0"/>
    <x v="4"/>
    <x v="6"/>
    <s v="Outrageous"/>
    <n v="10"/>
    <m/>
    <m/>
    <n v="3"/>
    <s v=""/>
    <s v=""/>
    <s v=""/>
    <n v="500"/>
    <n v="1000"/>
    <n v="500"/>
  </r>
  <r>
    <x v="6"/>
    <x v="3"/>
    <n v="7"/>
    <x v="13"/>
    <x v="7"/>
    <x v="0"/>
    <x v="9"/>
    <s v="Twilight Payment"/>
    <n v="29.1"/>
    <m/>
    <m/>
    <n v="11"/>
    <s v=""/>
    <s v=""/>
    <s v=""/>
    <n v="1100"/>
    <n v="2910"/>
    <n v="1810"/>
  </r>
  <r>
    <x v="6"/>
    <x v="3"/>
    <n v="8"/>
    <x v="7"/>
    <x v="0"/>
    <x v="5"/>
    <x v="7"/>
    <s v="Purple Sector"/>
    <n v="2.2999999999999998"/>
    <m/>
    <m/>
    <n v="2"/>
    <s v=""/>
    <s v=""/>
    <s v=""/>
    <n v="500"/>
    <n v="229.99999999999997"/>
    <n v="-270"/>
  </r>
  <r>
    <x v="6"/>
    <x v="3"/>
    <n v="9"/>
    <x v="4"/>
    <x v="2"/>
    <x v="1"/>
    <x v="6"/>
    <s v="Rich Hips"/>
    <m/>
    <n v="26"/>
    <m/>
    <n v="7"/>
    <n v="400"/>
    <s v=""/>
    <n v="-400"/>
    <n v="400"/>
    <s v=""/>
    <n v="-400"/>
  </r>
  <r>
    <x v="6"/>
    <x v="3"/>
    <n v="10"/>
    <x v="1"/>
    <x v="4"/>
    <x v="1"/>
    <x v="7"/>
    <s v="Exhilarates"/>
    <n v="7.5"/>
    <m/>
    <m/>
    <n v="6"/>
    <s v=""/>
    <s v=""/>
    <s v=""/>
    <n v="600"/>
    <n v="750"/>
    <n v="150"/>
  </r>
  <r>
    <x v="7"/>
    <x v="3"/>
    <n v="3"/>
    <x v="2"/>
    <x v="0"/>
    <x v="0"/>
    <x v="0"/>
    <s v="Ancestory"/>
    <n v="3.3"/>
    <m/>
    <m/>
    <n v="3"/>
    <s v=""/>
    <s v=""/>
    <s v=""/>
    <n v="500"/>
    <n v="330"/>
    <n v="-170"/>
  </r>
  <r>
    <x v="7"/>
    <x v="3"/>
    <n v="4"/>
    <x v="6"/>
    <x v="6"/>
    <x v="5"/>
    <x v="6"/>
    <s v="Irish Flame"/>
    <m/>
    <n v="9"/>
    <m/>
    <n v="7"/>
    <n v="300"/>
    <s v=""/>
    <n v="-300"/>
    <n v="300"/>
    <s v=""/>
    <n v="-300"/>
  </r>
  <r>
    <x v="7"/>
    <x v="3"/>
    <n v="5"/>
    <x v="7"/>
    <x v="0"/>
    <x v="4"/>
    <x v="6"/>
    <s v="Berdibek"/>
    <m/>
    <n v="10"/>
    <m/>
    <n v="7"/>
    <s v=""/>
    <s v=""/>
    <s v=""/>
    <n v="500"/>
    <s v=""/>
    <n v="-500"/>
  </r>
  <r>
    <x v="7"/>
    <x v="3"/>
    <n v="6"/>
    <x v="9"/>
    <x v="6"/>
    <x v="4"/>
    <x v="1"/>
    <s v="Rocha Clock"/>
    <n v="3.7"/>
    <m/>
    <m/>
    <n v="1"/>
    <n v="300"/>
    <n v="370"/>
    <n v="70"/>
    <n v="300"/>
    <n v="370"/>
    <n v="70"/>
  </r>
  <r>
    <x v="7"/>
    <x v="3"/>
    <n v="8"/>
    <x v="4"/>
    <x v="6"/>
    <x v="1"/>
    <x v="2"/>
    <s v="Personal"/>
    <n v="6"/>
    <m/>
    <m/>
    <n v="2"/>
    <n v="300"/>
    <n v="600"/>
    <n v="300"/>
    <n v="300"/>
    <n v="600"/>
    <n v="300"/>
  </r>
  <r>
    <x v="7"/>
    <x v="3"/>
    <n v="9"/>
    <x v="4"/>
    <x v="6"/>
    <x v="6"/>
    <x v="5"/>
    <s v="Written Beauty"/>
    <n v="1.95"/>
    <m/>
    <m/>
    <n v="1"/>
    <s v=""/>
    <s v=""/>
    <s v=""/>
    <n v="300"/>
    <n v="195"/>
    <n v="-105"/>
  </r>
  <r>
    <x v="8"/>
    <x v="3"/>
    <n v="2"/>
    <x v="0"/>
    <x v="6"/>
    <x v="5"/>
    <x v="6"/>
    <s v="Shelby Cobra"/>
    <n v="3.8"/>
    <m/>
    <m/>
    <n v="3"/>
    <n v="300"/>
    <n v="380"/>
    <n v="80"/>
    <n v="300"/>
    <n v="380"/>
    <n v="80"/>
  </r>
  <r>
    <x v="8"/>
    <x v="3"/>
    <n v="3"/>
    <x v="0"/>
    <x v="2"/>
    <x v="2"/>
    <x v="1"/>
    <s v="Sansom"/>
    <m/>
    <n v="9"/>
    <m/>
    <n v="6"/>
    <n v="400"/>
    <s v=""/>
    <n v="-400"/>
    <n v="400"/>
    <s v=""/>
    <n v="-400"/>
  </r>
  <r>
    <x v="8"/>
    <x v="3"/>
    <n v="4"/>
    <x v="1"/>
    <x v="6"/>
    <x v="4"/>
    <x v="1"/>
    <s v="Power Sceme"/>
    <n v="12"/>
    <m/>
    <m/>
    <n v="3"/>
    <n v="300"/>
    <n v="1200"/>
    <n v="900"/>
    <n v="300"/>
    <n v="1200"/>
    <n v="900"/>
  </r>
  <r>
    <x v="8"/>
    <x v="3"/>
    <n v="5"/>
    <x v="8"/>
    <x v="0"/>
    <x v="2"/>
    <x v="2"/>
    <s v="True Self"/>
    <n v="14"/>
    <m/>
    <m/>
    <n v="4"/>
    <s v=""/>
    <s v=""/>
    <s v=""/>
    <n v="500"/>
    <n v="1400"/>
    <n v="900"/>
  </r>
  <r>
    <x v="8"/>
    <x v="3"/>
    <n v="6"/>
    <x v="8"/>
    <x v="5"/>
    <x v="5"/>
    <x v="2"/>
    <s v="Bivouac"/>
    <n v="3.3"/>
    <m/>
    <m/>
    <n v="2"/>
    <n v="200"/>
    <n v="330"/>
    <n v="130"/>
    <n v="200"/>
    <n v="330"/>
    <n v="130"/>
  </r>
  <r>
    <x v="8"/>
    <x v="3"/>
    <n v="7"/>
    <x v="1"/>
    <x v="6"/>
    <x v="6"/>
    <x v="5"/>
    <s v="Affair To Remember"/>
    <m/>
    <n v="10.3"/>
    <m/>
    <n v="7"/>
    <s v=""/>
    <s v=""/>
    <s v=""/>
    <n v="300"/>
    <s v=""/>
    <n v="-300"/>
  </r>
  <r>
    <x v="8"/>
    <x v="3"/>
    <n v="8"/>
    <x v="6"/>
    <x v="4"/>
    <x v="0"/>
    <x v="1"/>
    <s v="Arcadia Queen"/>
    <n v="2.6"/>
    <m/>
    <m/>
    <n v="1"/>
    <s v=""/>
    <s v=""/>
    <s v=""/>
    <n v="600"/>
    <n v="260"/>
    <n v="-340"/>
  </r>
  <r>
    <x v="8"/>
    <x v="3"/>
    <n v="9"/>
    <x v="5"/>
    <x v="3"/>
    <x v="1"/>
    <x v="9"/>
    <s v="Leiter"/>
    <m/>
    <n v="20"/>
    <m/>
    <n v="9"/>
    <s v=""/>
    <s v=""/>
    <s v=""/>
    <n v="700"/>
    <s v=""/>
    <n v="-700"/>
  </r>
  <r>
    <x v="9"/>
    <x v="4"/>
    <n v="2"/>
    <x v="8"/>
    <x v="2"/>
    <x v="1"/>
    <x v="6"/>
    <s v="Hindaam"/>
    <n v="5.4"/>
    <m/>
    <m/>
    <n v="1"/>
    <n v="400"/>
    <n v="540"/>
    <n v="140"/>
    <n v="400"/>
    <n v="540"/>
    <n v="140"/>
  </r>
  <r>
    <x v="9"/>
    <x v="4"/>
    <n v="3"/>
    <x v="2"/>
    <x v="5"/>
    <x v="1"/>
    <x v="1"/>
    <s v="Kemalpasa"/>
    <n v="3.7"/>
    <m/>
    <m/>
    <n v="1"/>
    <n v="200"/>
    <n v="370"/>
    <n v="170"/>
    <n v="200"/>
    <n v="370"/>
    <n v="170"/>
  </r>
  <r>
    <x v="9"/>
    <x v="4"/>
    <n v="4"/>
    <x v="8"/>
    <x v="6"/>
    <x v="1"/>
    <x v="2"/>
    <s v="Shamino"/>
    <n v="6.5"/>
    <m/>
    <m/>
    <n v="3"/>
    <n v="300"/>
    <n v="650"/>
    <n v="350"/>
    <n v="300"/>
    <n v="650"/>
    <n v="350"/>
  </r>
  <r>
    <x v="9"/>
    <x v="4"/>
    <n v="5"/>
    <x v="2"/>
    <x v="0"/>
    <x v="0"/>
    <x v="0"/>
    <s v="Junipal"/>
    <n v="4"/>
    <m/>
    <m/>
    <n v="5"/>
    <s v=""/>
    <s v=""/>
    <s v=""/>
    <n v="500"/>
    <n v="400"/>
    <n v="-100"/>
  </r>
  <r>
    <x v="9"/>
    <x v="4"/>
    <n v="7"/>
    <x v="9"/>
    <x v="6"/>
    <x v="1"/>
    <x v="2"/>
    <s v="Carif"/>
    <m/>
    <n v="5.5"/>
    <m/>
    <n v="4"/>
    <n v="300"/>
    <s v=""/>
    <n v="-300"/>
    <n v="300"/>
    <s v=""/>
    <n v="-300"/>
  </r>
  <r>
    <x v="9"/>
    <x v="4"/>
    <n v="8"/>
    <x v="0"/>
    <x v="0"/>
    <x v="2"/>
    <x v="2"/>
    <s v="Sound"/>
    <n v="5"/>
    <m/>
    <m/>
    <n v="4"/>
    <s v=""/>
    <s v=""/>
    <s v=""/>
    <n v="500"/>
    <n v="500"/>
    <n v="0"/>
  </r>
  <r>
    <x v="9"/>
    <x v="4"/>
    <n v="9"/>
    <x v="8"/>
    <x v="0"/>
    <x v="3"/>
    <x v="1"/>
    <s v="So Si Bon"/>
    <n v="12"/>
    <m/>
    <m/>
    <n v="4"/>
    <s v=""/>
    <s v=""/>
    <s v=""/>
    <n v="500"/>
    <n v="1200"/>
    <n v="700"/>
  </r>
  <r>
    <x v="10"/>
    <x v="5"/>
    <n v="1"/>
    <x v="6"/>
    <x v="5"/>
    <x v="1"/>
    <x v="1"/>
    <s v="Riding The Wave"/>
    <m/>
    <n v="11.2"/>
    <m/>
    <n v="4"/>
    <n v="200"/>
    <s v=""/>
    <n v="-200"/>
    <n v="200"/>
    <s v=""/>
    <n v="-200"/>
  </r>
  <r>
    <x v="10"/>
    <x v="5"/>
    <n v="2"/>
    <x v="8"/>
    <x v="0"/>
    <x v="4"/>
    <x v="6"/>
    <s v="Blandford lad"/>
    <n v="10"/>
    <m/>
    <m/>
    <n v="3"/>
    <s v=""/>
    <s v=""/>
    <s v=""/>
    <n v="500"/>
    <n v="1000"/>
    <n v="500"/>
  </r>
  <r>
    <x v="10"/>
    <x v="5"/>
    <n v="3"/>
    <x v="2"/>
    <x v="5"/>
    <x v="3"/>
    <x v="3"/>
    <s v="Trade Wind"/>
    <m/>
    <m/>
    <n v="31"/>
    <n v="4"/>
    <n v="200"/>
    <s v=""/>
    <n v="-200"/>
    <n v="200"/>
    <s v=""/>
    <n v="-200"/>
  </r>
  <r>
    <x v="10"/>
    <x v="5"/>
    <n v="5"/>
    <x v="6"/>
    <x v="3"/>
    <x v="0"/>
    <x v="2"/>
    <s v="Excess Funds"/>
    <n v="4.0999999999999996"/>
    <m/>
    <m/>
    <n v="1"/>
    <s v=""/>
    <s v=""/>
    <s v=""/>
    <n v="700"/>
    <n v="409.99999999999994"/>
    <n v="-290.00000000000006"/>
  </r>
  <r>
    <x v="10"/>
    <x v="5"/>
    <n v="6"/>
    <x v="12"/>
    <x v="4"/>
    <x v="4"/>
    <x v="5"/>
    <s v="Snapdancer"/>
    <m/>
    <n v="12"/>
    <m/>
    <n v="7"/>
    <s v=""/>
    <s v=""/>
    <s v=""/>
    <n v="600"/>
    <s v=""/>
    <n v="-600"/>
  </r>
  <r>
    <x v="10"/>
    <x v="5"/>
    <n v="7"/>
    <x v="5"/>
    <x v="5"/>
    <x v="7"/>
    <x v="8"/>
    <s v="Skiddaw"/>
    <m/>
    <n v="20"/>
    <m/>
    <n v="4"/>
    <s v=""/>
    <s v=""/>
    <s v=""/>
    <n v="200"/>
    <s v=""/>
    <n v="-200"/>
  </r>
  <r>
    <x v="10"/>
    <x v="5"/>
    <n v="8"/>
    <x v="12"/>
    <x v="4"/>
    <x v="5"/>
    <x v="9"/>
    <s v="Irish Flame"/>
    <m/>
    <m/>
    <n v="21.8"/>
    <n v="12"/>
    <s v=""/>
    <s v=""/>
    <s v=""/>
    <n v="600"/>
    <s v=""/>
    <n v="-600"/>
  </r>
  <r>
    <x v="10"/>
    <x v="5"/>
    <n v="9"/>
    <x v="6"/>
    <x v="0"/>
    <x v="3"/>
    <x v="1"/>
    <s v="Sisstar"/>
    <m/>
    <n v="7.5"/>
    <m/>
    <n v="6"/>
    <s v=""/>
    <s v=""/>
    <s v=""/>
    <n v="500"/>
    <s v=""/>
    <n v="-500"/>
  </r>
  <r>
    <x v="10"/>
    <x v="5"/>
    <n v="10"/>
    <x v="5"/>
    <x v="4"/>
    <x v="6"/>
    <x v="8"/>
    <s v="Titan Blinders"/>
    <m/>
    <n v="9.5"/>
    <m/>
    <n v="6"/>
    <s v=""/>
    <s v=""/>
    <s v=""/>
    <n v="600"/>
    <s v=""/>
    <n v="-600"/>
  </r>
  <r>
    <x v="11"/>
    <x v="2"/>
    <n v="1"/>
    <x v="2"/>
    <x v="6"/>
    <x v="3"/>
    <x v="4"/>
    <s v="Seb Song"/>
    <n v="3.5"/>
    <m/>
    <m/>
    <n v="2"/>
    <n v="300"/>
    <n v="350"/>
    <n v="50"/>
    <n v="300"/>
    <n v="350"/>
    <n v="50"/>
  </r>
  <r>
    <x v="11"/>
    <x v="2"/>
    <n v="4"/>
    <x v="6"/>
    <x v="2"/>
    <x v="2"/>
    <x v="1"/>
    <s v="Re Edit"/>
    <n v="4"/>
    <m/>
    <m/>
    <n v="1"/>
    <n v="400"/>
    <n v="400"/>
    <n v="0"/>
    <n v="400"/>
    <n v="400"/>
    <n v="0"/>
  </r>
  <r>
    <x v="11"/>
    <x v="2"/>
    <n v="5"/>
    <x v="2"/>
    <x v="5"/>
    <x v="1"/>
    <x v="1"/>
    <s v="Ocean Beyond"/>
    <m/>
    <n v="13"/>
    <m/>
    <n v="5"/>
    <n v="200"/>
    <s v=""/>
    <n v="-200"/>
    <n v="200"/>
    <s v=""/>
    <n v="-200"/>
  </r>
  <r>
    <x v="11"/>
    <x v="2"/>
    <n v="6"/>
    <x v="1"/>
    <x v="5"/>
    <x v="6"/>
    <x v="6"/>
    <s v="All Banter"/>
    <m/>
    <n v="3.1"/>
    <m/>
    <n v="5"/>
    <s v=""/>
    <s v=""/>
    <s v=""/>
    <n v="200"/>
    <s v=""/>
    <n v="-200"/>
  </r>
  <r>
    <x v="11"/>
    <x v="2"/>
    <n v="7"/>
    <x v="7"/>
    <x v="5"/>
    <x v="5"/>
    <x v="2"/>
    <s v="One More Try"/>
    <n v="4.5"/>
    <m/>
    <m/>
    <n v="2"/>
    <n v="200"/>
    <n v="450"/>
    <n v="250"/>
    <n v="200"/>
    <n v="450"/>
    <n v="250"/>
  </r>
  <r>
    <x v="11"/>
    <x v="2"/>
    <n v="8"/>
    <x v="8"/>
    <x v="6"/>
    <x v="8"/>
    <x v="7"/>
    <s v="Grandview Avenue"/>
    <m/>
    <n v="9"/>
    <m/>
    <n v="7"/>
    <s v=""/>
    <s v=""/>
    <s v=""/>
    <n v="300"/>
    <s v=""/>
    <n v="-300"/>
  </r>
  <r>
    <x v="11"/>
    <x v="2"/>
    <n v="9"/>
    <x v="7"/>
    <x v="6"/>
    <x v="5"/>
    <x v="6"/>
    <s v="Bandersnatch"/>
    <m/>
    <n v="7.5"/>
    <m/>
    <n v="5"/>
    <n v="300"/>
    <s v=""/>
    <n v="-300"/>
    <n v="300"/>
    <s v=""/>
    <n v="-300"/>
  </r>
  <r>
    <x v="12"/>
    <x v="6"/>
    <n v="5"/>
    <x v="8"/>
    <x v="6"/>
    <x v="2"/>
    <x v="0"/>
    <s v="Tavidance"/>
    <n v="2.15"/>
    <m/>
    <m/>
    <n v="3"/>
    <n v="300"/>
    <n v="215"/>
    <n v="-85"/>
    <n v="300"/>
    <n v="215"/>
    <n v="-85"/>
  </r>
  <r>
    <x v="12"/>
    <x v="6"/>
    <n v="6"/>
    <x v="7"/>
    <x v="0"/>
    <x v="4"/>
    <x v="6"/>
    <s v="Sirius Suspect"/>
    <n v="5"/>
    <m/>
    <m/>
    <n v="1"/>
    <s v=""/>
    <s v=""/>
    <s v=""/>
    <n v="500"/>
    <n v="500"/>
    <n v="0"/>
  </r>
  <r>
    <x v="12"/>
    <x v="6"/>
    <n v="7"/>
    <x v="8"/>
    <x v="5"/>
    <x v="1"/>
    <x v="1"/>
    <s v="Attorney"/>
    <n v="3.6"/>
    <m/>
    <m/>
    <n v="1"/>
    <n v="200"/>
    <n v="360"/>
    <n v="160"/>
    <n v="200"/>
    <n v="360"/>
    <n v="160"/>
  </r>
  <r>
    <x v="12"/>
    <x v="6"/>
    <n v="8"/>
    <x v="7"/>
    <x v="6"/>
    <x v="6"/>
    <x v="5"/>
    <s v="The Astrologist"/>
    <n v="2.5"/>
    <m/>
    <m/>
    <n v="1"/>
    <s v=""/>
    <s v=""/>
    <s v=""/>
    <n v="300"/>
    <n v="250"/>
    <n v="-50"/>
  </r>
  <r>
    <x v="13"/>
    <x v="7"/>
    <n v="3"/>
    <x v="2"/>
    <x v="2"/>
    <x v="2"/>
    <x v="1"/>
    <s v="Independent Road"/>
    <n v="7.1"/>
    <m/>
    <m/>
    <n v="3"/>
    <n v="400"/>
    <n v="710"/>
    <n v="310"/>
    <n v="400"/>
    <n v="710"/>
    <n v="310"/>
  </r>
  <r>
    <x v="13"/>
    <x v="7"/>
    <n v="4"/>
    <x v="7"/>
    <x v="0"/>
    <x v="2"/>
    <x v="2"/>
    <s v="Myakee"/>
    <n v="4.8"/>
    <m/>
    <m/>
    <n v="4"/>
    <s v=""/>
    <s v=""/>
    <s v=""/>
    <n v="500"/>
    <n v="480"/>
    <n v="-20"/>
  </r>
  <r>
    <x v="13"/>
    <x v="7"/>
    <n v="5"/>
    <x v="2"/>
    <x v="2"/>
    <x v="2"/>
    <x v="1"/>
    <s v="Fabergino"/>
    <n v="4.0999999999999996"/>
    <m/>
    <m/>
    <n v="3"/>
    <n v="400"/>
    <n v="409.99999999999994"/>
    <n v="9.9999999999999432"/>
    <n v="400"/>
    <n v="409.99999999999994"/>
    <n v="9.9999999999999432"/>
  </r>
  <r>
    <x v="13"/>
    <x v="7"/>
    <n v="7"/>
    <x v="8"/>
    <x v="5"/>
    <x v="4"/>
    <x v="0"/>
    <s v="Mr Money Bags"/>
    <m/>
    <n v="12"/>
    <m/>
    <n v="3"/>
    <n v="200"/>
    <s v=""/>
    <n v="-200"/>
    <n v="200"/>
    <s v=""/>
    <n v="-200"/>
  </r>
  <r>
    <x v="13"/>
    <x v="7"/>
    <n v="8"/>
    <x v="1"/>
    <x v="0"/>
    <x v="1"/>
    <x v="5"/>
    <s v="Somerset Magham"/>
    <n v="4"/>
    <m/>
    <m/>
    <n v="1"/>
    <s v=""/>
    <s v=""/>
    <s v=""/>
    <n v="500"/>
    <n v="400"/>
    <n v="-100"/>
  </r>
  <r>
    <x v="13"/>
    <x v="7"/>
    <n v="9"/>
    <x v="4"/>
    <x v="6"/>
    <x v="1"/>
    <x v="2"/>
    <s v="Paul's Regret"/>
    <m/>
    <n v="7"/>
    <m/>
    <n v="6"/>
    <n v="300"/>
    <s v=""/>
    <n v="-300"/>
    <n v="300"/>
    <s v=""/>
    <n v="-300"/>
  </r>
  <r>
    <x v="14"/>
    <x v="7"/>
    <n v="1"/>
    <x v="8"/>
    <x v="6"/>
    <x v="4"/>
    <x v="1"/>
    <s v="Wentwood"/>
    <m/>
    <n v="10"/>
    <m/>
    <n v="4"/>
    <n v="300"/>
    <s v=""/>
    <n v="-300"/>
    <n v="300"/>
    <s v=""/>
    <n v="-300"/>
  </r>
  <r>
    <x v="14"/>
    <x v="7"/>
    <n v="4"/>
    <x v="0"/>
    <x v="6"/>
    <x v="4"/>
    <x v="1"/>
    <s v="Long Arm"/>
    <m/>
    <n v="9"/>
    <m/>
    <n v="5"/>
    <n v="300"/>
    <s v=""/>
    <n v="-300"/>
    <n v="300"/>
    <s v=""/>
    <n v="-300"/>
  </r>
  <r>
    <x v="14"/>
    <x v="7"/>
    <n v="5"/>
    <x v="7"/>
    <x v="6"/>
    <x v="5"/>
    <x v="6"/>
    <s v="Seberate"/>
    <m/>
    <m/>
    <n v="13"/>
    <n v="9"/>
    <n v="300"/>
    <s v=""/>
    <n v="-300"/>
    <n v="300"/>
    <s v=""/>
    <n v="-300"/>
  </r>
  <r>
    <x v="14"/>
    <x v="7"/>
    <n v="6"/>
    <x v="1"/>
    <x v="6"/>
    <x v="2"/>
    <x v="0"/>
    <s v="Lunakorn"/>
    <n v="6.5"/>
    <m/>
    <m/>
    <n v="3"/>
    <n v="300"/>
    <n v="650"/>
    <n v="350"/>
    <n v="300"/>
    <n v="650"/>
    <n v="350"/>
  </r>
  <r>
    <x v="14"/>
    <x v="7"/>
    <n v="7"/>
    <x v="7"/>
    <x v="6"/>
    <x v="1"/>
    <x v="2"/>
    <s v="Defiant Dancer"/>
    <n v="2.6"/>
    <m/>
    <m/>
    <n v="1"/>
    <n v="300"/>
    <n v="260"/>
    <n v="-40"/>
    <n v="300"/>
    <n v="260"/>
    <n v="-40"/>
  </r>
  <r>
    <x v="14"/>
    <x v="7"/>
    <n v="8"/>
    <x v="4"/>
    <x v="2"/>
    <x v="5"/>
    <x v="5"/>
    <s v="Vassilator"/>
    <n v="19"/>
    <m/>
    <m/>
    <n v="3"/>
    <n v="400"/>
    <n v="1900"/>
    <n v="1500"/>
    <n v="400"/>
    <n v="1900"/>
    <n v="1500"/>
  </r>
  <r>
    <x v="14"/>
    <x v="7"/>
    <n v="9"/>
    <x v="4"/>
    <x v="6"/>
    <x v="6"/>
    <x v="5"/>
    <s v="Sword Of Mercy"/>
    <m/>
    <n v="4.4000000000000004"/>
    <m/>
    <n v="5"/>
    <s v=""/>
    <s v=""/>
    <s v=""/>
    <n v="300"/>
    <s v=""/>
    <n v="-300"/>
  </r>
  <r>
    <x v="15"/>
    <x v="0"/>
    <n v="2"/>
    <x v="6"/>
    <x v="5"/>
    <x v="1"/>
    <x v="1"/>
    <s v="Zoushine"/>
    <n v="3.2"/>
    <m/>
    <m/>
    <n v="1"/>
    <n v="200"/>
    <n v="320"/>
    <n v="120"/>
    <n v="200"/>
    <n v="320"/>
    <n v="120"/>
  </r>
  <r>
    <x v="15"/>
    <x v="0"/>
    <n v="3"/>
    <x v="2"/>
    <x v="5"/>
    <x v="1"/>
    <x v="1"/>
    <s v="Ayrton"/>
    <n v="1.65"/>
    <m/>
    <m/>
    <n v="1"/>
    <n v="200"/>
    <n v="165"/>
    <n v="-35"/>
    <n v="200"/>
    <n v="165"/>
    <n v="-35"/>
  </r>
  <r>
    <x v="15"/>
    <x v="0"/>
    <n v="4"/>
    <x v="8"/>
    <x v="5"/>
    <x v="5"/>
    <x v="2"/>
    <s v="Never Again"/>
    <m/>
    <n v="19.600000000000001"/>
    <m/>
    <n v="6"/>
    <n v="200"/>
    <s v=""/>
    <n v="-200"/>
    <n v="200"/>
    <s v=""/>
    <n v="-200"/>
  </r>
  <r>
    <x v="15"/>
    <x v="0"/>
    <n v="5"/>
    <x v="5"/>
    <x v="4"/>
    <x v="1"/>
    <x v="7"/>
    <s v="Score"/>
    <n v="5.0999999999999996"/>
    <m/>
    <m/>
    <n v="6"/>
    <s v=""/>
    <s v=""/>
    <s v=""/>
    <n v="600"/>
    <n v="509.99999999999994"/>
    <n v="-90.000000000000057"/>
  </r>
  <r>
    <x v="15"/>
    <x v="0"/>
    <n v="7"/>
    <x v="8"/>
    <x v="0"/>
    <x v="3"/>
    <x v="1"/>
    <s v="Pandemic"/>
    <n v="2.6"/>
    <m/>
    <m/>
    <n v="1"/>
    <s v=""/>
    <s v=""/>
    <s v=""/>
    <n v="500"/>
    <n v="260"/>
    <n v="-240"/>
  </r>
  <r>
    <x v="15"/>
    <x v="0"/>
    <n v="8"/>
    <x v="9"/>
    <x v="2"/>
    <x v="5"/>
    <x v="5"/>
    <s v="Defribrillate"/>
    <m/>
    <m/>
    <n v="37.4"/>
    <n v="10"/>
    <n v="400"/>
    <s v=""/>
    <n v="-400"/>
    <n v="400"/>
    <s v=""/>
    <n v="-400"/>
  </r>
  <r>
    <x v="15"/>
    <x v="0"/>
    <n v="9"/>
    <x v="1"/>
    <x v="6"/>
    <x v="8"/>
    <x v="7"/>
    <s v="Takumi"/>
    <m/>
    <n v="12"/>
    <m/>
    <n v="9"/>
    <s v=""/>
    <s v=""/>
    <s v=""/>
    <n v="300"/>
    <s v=""/>
    <n v="-300"/>
  </r>
  <r>
    <x v="16"/>
    <x v="7"/>
    <n v="3"/>
    <x v="6"/>
    <x v="2"/>
    <x v="4"/>
    <x v="2"/>
    <s v="Tralee Rose"/>
    <n v="2.9"/>
    <m/>
    <m/>
    <n v="3"/>
    <n v="400"/>
    <n v="290"/>
    <n v="-110"/>
    <n v="400"/>
    <n v="290"/>
    <n v="-110"/>
  </r>
  <r>
    <x v="16"/>
    <x v="7"/>
    <n v="4"/>
    <x v="0"/>
    <x v="4"/>
    <x v="2"/>
    <x v="6"/>
    <s v="Sirius Suspect"/>
    <n v="3.3"/>
    <m/>
    <m/>
    <n v="2"/>
    <s v=""/>
    <s v=""/>
    <s v=""/>
    <n v="600"/>
    <n v="330"/>
    <n v="-270"/>
  </r>
  <r>
    <x v="16"/>
    <x v="7"/>
    <n v="5"/>
    <x v="8"/>
    <x v="6"/>
    <x v="1"/>
    <x v="2"/>
    <s v="Riding The Wave"/>
    <n v="4.0999999999999996"/>
    <m/>
    <m/>
    <n v="2"/>
    <n v="300"/>
    <n v="409.99999999999994"/>
    <n v="109.99999999999994"/>
    <n v="300"/>
    <n v="409.99999999999994"/>
    <n v="109.99999999999994"/>
  </r>
  <r>
    <x v="16"/>
    <x v="7"/>
    <n v="7"/>
    <x v="7"/>
    <x v="5"/>
    <x v="5"/>
    <x v="2"/>
    <s v="Hasseltoff"/>
    <n v="4"/>
    <m/>
    <m/>
    <n v="2"/>
    <n v="200"/>
    <n v="400"/>
    <n v="200"/>
    <n v="200"/>
    <n v="400"/>
    <n v="200"/>
  </r>
  <r>
    <x v="16"/>
    <x v="7"/>
    <n v="8"/>
    <x v="1"/>
    <x v="2"/>
    <x v="2"/>
    <x v="1"/>
    <s v="Fundraiser"/>
    <n v="3.2"/>
    <m/>
    <m/>
    <n v="3"/>
    <n v="400"/>
    <n v="320"/>
    <n v="-80"/>
    <n v="400"/>
    <n v="320"/>
    <n v="-80"/>
  </r>
  <r>
    <x v="17"/>
    <x v="0"/>
    <n v="7"/>
    <x v="7"/>
    <x v="0"/>
    <x v="1"/>
    <x v="5"/>
    <s v="Rule The World"/>
    <m/>
    <n v="10"/>
    <m/>
    <n v="6"/>
    <s v=""/>
    <s v=""/>
    <s v=""/>
    <n v="500"/>
    <s v=""/>
    <n v="-500"/>
  </r>
  <r>
    <x v="17"/>
    <x v="0"/>
    <n v="8"/>
    <x v="1"/>
    <x v="0"/>
    <x v="1"/>
    <x v="5"/>
    <s v="Sword Of Mercy"/>
    <n v="5.0999999999999996"/>
    <m/>
    <m/>
    <n v="1"/>
    <s v=""/>
    <s v=""/>
    <s v=""/>
    <n v="500"/>
    <n v="509.99999999999994"/>
    <n v="9.9999999999999432"/>
  </r>
  <r>
    <x v="17"/>
    <x v="0"/>
    <n v="9"/>
    <x v="1"/>
    <x v="4"/>
    <x v="4"/>
    <x v="5"/>
    <s v="Heavenly Emperor"/>
    <n v="5.5"/>
    <m/>
    <m/>
    <n v="5"/>
    <s v=""/>
    <s v=""/>
    <s v=""/>
    <n v="600"/>
    <n v="550"/>
    <n v="-50"/>
  </r>
  <r>
    <x v="18"/>
    <x v="7"/>
    <n v="6"/>
    <x v="9"/>
    <x v="6"/>
    <x v="1"/>
    <x v="2"/>
    <s v="Defibrillate"/>
    <n v="5.3"/>
    <m/>
    <m/>
    <n v="1"/>
    <n v="300"/>
    <n v="530"/>
    <n v="230"/>
    <n v="300"/>
    <n v="530"/>
    <n v="230"/>
  </r>
  <r>
    <x v="18"/>
    <x v="7"/>
    <n v="7"/>
    <x v="2"/>
    <x v="6"/>
    <x v="2"/>
    <x v="0"/>
    <s v="Never Again"/>
    <m/>
    <n v="8.8000000000000007"/>
    <m/>
    <n v="5"/>
    <n v="300"/>
    <s v=""/>
    <n v="-300"/>
    <n v="300"/>
    <s v=""/>
    <n v="-300"/>
  </r>
  <r>
    <x v="19"/>
    <x v="7"/>
    <n v="3"/>
    <x v="2"/>
    <x v="6"/>
    <x v="1"/>
    <x v="2"/>
    <s v="Absolute Flirt"/>
    <n v="2.4"/>
    <m/>
    <m/>
    <n v="1"/>
    <n v="300"/>
    <n v="240"/>
    <n v="-60"/>
    <n v="300"/>
    <n v="240"/>
    <n v="-60"/>
  </r>
  <r>
    <x v="18"/>
    <x v="7"/>
    <n v="5"/>
    <x v="0"/>
    <x v="5"/>
    <x v="5"/>
    <x v="2"/>
    <s v="Over Exposure"/>
    <n v="2.6"/>
    <m/>
    <m/>
    <n v="2"/>
    <n v="200"/>
    <n v="260"/>
    <n v="60"/>
    <n v="200"/>
    <n v="260"/>
    <n v="60"/>
  </r>
  <r>
    <x v="18"/>
    <x v="7"/>
    <n v="6"/>
    <x v="8"/>
    <x v="3"/>
    <x v="4"/>
    <x v="7"/>
    <s v="Viral"/>
    <n v="4.5"/>
    <m/>
    <m/>
    <n v="2"/>
    <s v=""/>
    <s v=""/>
    <s v=""/>
    <n v="700"/>
    <n v="450"/>
    <n v="-250"/>
  </r>
  <r>
    <x v="18"/>
    <x v="7"/>
    <n v="7"/>
    <x v="8"/>
    <x v="1"/>
    <x v="1"/>
    <x v="0"/>
    <s v="Fabergino"/>
    <n v="4.4000000000000004"/>
    <m/>
    <m/>
    <n v="1"/>
    <n v="200"/>
    <n v="880.00000000000011"/>
    <n v="680.00000000000011"/>
    <n v="100"/>
    <n v="440.00000000000006"/>
    <n v="340.00000000000006"/>
  </r>
  <r>
    <x v="18"/>
    <x v="7"/>
    <n v="8"/>
    <x v="4"/>
    <x v="0"/>
    <x v="5"/>
    <x v="7"/>
    <s v="Coolth"/>
    <m/>
    <n v="6.4"/>
    <m/>
    <n v="6"/>
    <s v=""/>
    <s v=""/>
    <s v=""/>
    <n v="500"/>
    <s v=""/>
    <n v="-500"/>
  </r>
  <r>
    <x v="18"/>
    <x v="7"/>
    <n v="9"/>
    <x v="0"/>
    <x v="2"/>
    <x v="3"/>
    <x v="0"/>
    <s v="Housay"/>
    <n v="5.4"/>
    <m/>
    <m/>
    <n v="4"/>
    <n v="400"/>
    <n v="540"/>
    <n v="140"/>
    <n v="400"/>
    <n v="540"/>
    <n v="140"/>
  </r>
  <r>
    <x v="20"/>
    <x v="4"/>
    <n v="3"/>
    <x v="6"/>
    <x v="2"/>
    <x v="2"/>
    <x v="1"/>
    <s v="Second Slip"/>
    <n v="3.5"/>
    <m/>
    <m/>
    <n v="2"/>
    <n v="400"/>
    <n v="350"/>
    <n v="-50"/>
    <n v="400"/>
    <n v="350"/>
    <n v="-50"/>
  </r>
  <r>
    <x v="20"/>
    <x v="4"/>
    <n v="4"/>
    <x v="2"/>
    <x v="2"/>
    <x v="2"/>
    <x v="1"/>
    <s v="Mosh Music"/>
    <n v="6.5"/>
    <m/>
    <m/>
    <n v="1"/>
    <n v="400"/>
    <n v="650"/>
    <n v="250"/>
    <n v="400"/>
    <n v="650"/>
    <n v="250"/>
  </r>
  <r>
    <x v="20"/>
    <x v="4"/>
    <n v="7"/>
    <x v="0"/>
    <x v="2"/>
    <x v="3"/>
    <x v="0"/>
    <s v="Grinzinger Allee"/>
    <n v="2.4"/>
    <m/>
    <m/>
    <n v="1"/>
    <n v="400"/>
    <n v="240"/>
    <n v="-160"/>
    <n v="400"/>
    <n v="240"/>
    <n v="-160"/>
  </r>
  <r>
    <x v="20"/>
    <x v="4"/>
    <n v="9"/>
    <x v="9"/>
    <x v="3"/>
    <x v="2"/>
    <x v="5"/>
    <s v="Ididitforlove"/>
    <n v="3.8"/>
    <m/>
    <m/>
    <n v="1"/>
    <s v=""/>
    <s v=""/>
    <s v=""/>
    <n v="700"/>
    <n v="380"/>
    <n v="-320"/>
  </r>
  <r>
    <x v="21"/>
    <x v="0"/>
    <n v="2"/>
    <x v="0"/>
    <x v="0"/>
    <x v="2"/>
    <x v="2"/>
    <s v="Takumi"/>
    <n v="4.2"/>
    <m/>
    <m/>
    <n v="2"/>
    <s v=""/>
    <s v=""/>
    <s v=""/>
    <n v="500"/>
    <n v="420"/>
    <n v="-80"/>
  </r>
  <r>
    <x v="21"/>
    <x v="0"/>
    <n v="5"/>
    <x v="11"/>
    <x v="6"/>
    <x v="2"/>
    <x v="0"/>
    <s v="La Mexicana"/>
    <n v="2.5"/>
    <m/>
    <m/>
    <n v="2"/>
    <n v="300"/>
    <n v="250"/>
    <n v="-50"/>
    <n v="300"/>
    <n v="250"/>
    <n v="-50"/>
  </r>
  <r>
    <x v="21"/>
    <x v="0"/>
    <n v="6"/>
    <x v="0"/>
    <x v="2"/>
    <x v="2"/>
    <x v="1"/>
    <s v="Blazejowski"/>
    <n v="19.7"/>
    <m/>
    <m/>
    <n v="4"/>
    <n v="400"/>
    <n v="1970"/>
    <n v="1570"/>
    <n v="400"/>
    <n v="1970"/>
    <n v="1570"/>
  </r>
  <r>
    <x v="21"/>
    <x v="0"/>
    <n v="7"/>
    <x v="8"/>
    <x v="6"/>
    <x v="1"/>
    <x v="2"/>
    <s v="All Banter"/>
    <n v="4"/>
    <m/>
    <m/>
    <n v="2"/>
    <n v="300"/>
    <n v="400"/>
    <n v="100"/>
    <n v="300"/>
    <n v="400"/>
    <n v="100"/>
  </r>
  <r>
    <x v="22"/>
    <x v="0"/>
    <n v="2"/>
    <x v="8"/>
    <x v="2"/>
    <x v="4"/>
    <x v="2"/>
    <s v="Aussie Nugget"/>
    <n v="3.4"/>
    <m/>
    <m/>
    <n v="3"/>
    <n v="400"/>
    <n v="340"/>
    <n v="-60"/>
    <n v="400"/>
    <n v="340"/>
    <n v="-60"/>
  </r>
  <r>
    <x v="22"/>
    <x v="0"/>
    <n v="6"/>
    <x v="0"/>
    <x v="5"/>
    <x v="1"/>
    <x v="1"/>
    <s v="Ginger Jones"/>
    <m/>
    <n v="9"/>
    <m/>
    <n v="6"/>
    <n v="200"/>
    <s v=""/>
    <n v="-200"/>
    <n v="200"/>
    <s v=""/>
    <n v="-200"/>
  </r>
  <r>
    <x v="22"/>
    <x v="0"/>
    <n v="7"/>
    <x v="6"/>
    <x v="6"/>
    <x v="4"/>
    <x v="1"/>
    <s v="Long Arm"/>
    <n v="4.2"/>
    <m/>
    <m/>
    <n v="3"/>
    <n v="300"/>
    <n v="420"/>
    <n v="120"/>
    <n v="300"/>
    <n v="420"/>
    <n v="120"/>
  </r>
  <r>
    <x v="22"/>
    <x v="0"/>
    <n v="8"/>
    <x v="9"/>
    <x v="0"/>
    <x v="5"/>
    <x v="7"/>
    <s v="Silent Sovereign"/>
    <m/>
    <n v="21"/>
    <m/>
    <n v="9"/>
    <s v=""/>
    <s v=""/>
    <s v=""/>
    <n v="500"/>
    <s v=""/>
    <n v="-500"/>
  </r>
  <r>
    <x v="22"/>
    <x v="0"/>
    <n v="9"/>
    <x v="9"/>
    <x v="2"/>
    <x v="1"/>
    <x v="6"/>
    <s v="Defibrillate"/>
    <n v="1.2"/>
    <m/>
    <m/>
    <n v="2"/>
    <n v="400"/>
    <n v="120"/>
    <n v="-280"/>
    <n v="400"/>
    <n v="120"/>
    <n v="-280"/>
  </r>
  <r>
    <x v="23"/>
    <x v="0"/>
    <n v="1"/>
    <x v="6"/>
    <x v="0"/>
    <x v="3"/>
    <x v="1"/>
    <s v="Regardsmaree"/>
    <n v="1.9"/>
    <m/>
    <m/>
    <n v="3"/>
    <s v=""/>
    <s v=""/>
    <s v=""/>
    <n v="500"/>
    <n v="190"/>
    <n v="-310"/>
  </r>
  <r>
    <x v="23"/>
    <x v="0"/>
    <n v="6"/>
    <x v="8"/>
    <x v="2"/>
    <x v="1"/>
    <x v="6"/>
    <s v="Best Of Days"/>
    <n v="3.8"/>
    <m/>
    <m/>
    <n v="1"/>
    <n v="400"/>
    <n v="380"/>
    <n v="-20"/>
    <n v="400"/>
    <n v="380"/>
    <n v="-20"/>
  </r>
  <r>
    <x v="23"/>
    <x v="0"/>
    <n v="7"/>
    <x v="9"/>
    <x v="6"/>
    <x v="1"/>
    <x v="2"/>
    <s v="Probabeel"/>
    <n v="3.7"/>
    <m/>
    <m/>
    <n v="2"/>
    <n v="300"/>
    <n v="370"/>
    <n v="70"/>
    <n v="300"/>
    <n v="370"/>
    <n v="70"/>
  </r>
  <r>
    <x v="23"/>
    <x v="0"/>
    <n v="8"/>
    <x v="6"/>
    <x v="0"/>
    <x v="2"/>
    <x v="2"/>
    <s v="Streets Of Avalon"/>
    <n v="9.5"/>
    <m/>
    <m/>
    <n v="3"/>
    <s v=""/>
    <s v=""/>
    <s v=""/>
    <n v="500"/>
    <n v="950"/>
    <n v="450"/>
  </r>
  <r>
    <x v="23"/>
    <x v="0"/>
    <n v="9"/>
    <x v="8"/>
    <x v="5"/>
    <x v="5"/>
    <x v="2"/>
    <s v="Prophet's Thumb"/>
    <m/>
    <m/>
    <n v="9.5"/>
    <n v="7"/>
    <n v="200"/>
    <s v=""/>
    <n v="-200"/>
    <n v="200"/>
    <s v=""/>
    <n v="-200"/>
  </r>
  <r>
    <x v="24"/>
    <x v="7"/>
    <n v="1"/>
    <x v="2"/>
    <x v="2"/>
    <x v="2"/>
    <x v="1"/>
    <s v="Quantum Mechanic"/>
    <n v="2.6"/>
    <m/>
    <m/>
    <n v="3"/>
    <n v="400"/>
    <n v="260"/>
    <n v="-140"/>
    <n v="400"/>
    <n v="260"/>
    <n v="-140"/>
  </r>
  <r>
    <x v="24"/>
    <x v="7"/>
    <n v="3"/>
    <x v="6"/>
    <x v="5"/>
    <x v="4"/>
    <x v="0"/>
    <s v="Regardsmaree"/>
    <n v="2.15"/>
    <m/>
    <m/>
    <n v="1"/>
    <n v="200"/>
    <n v="215"/>
    <n v="15"/>
    <n v="200"/>
    <n v="215"/>
    <n v="15"/>
  </r>
  <r>
    <x v="24"/>
    <x v="7"/>
    <n v="4"/>
    <x v="8"/>
    <x v="5"/>
    <x v="1"/>
    <x v="1"/>
    <s v="Runaway"/>
    <m/>
    <m/>
    <n v="31"/>
    <n v="8"/>
    <n v="200"/>
    <s v=""/>
    <n v="-200"/>
    <n v="200"/>
    <s v=""/>
    <n v="-200"/>
  </r>
  <r>
    <x v="24"/>
    <x v="7"/>
    <n v="6"/>
    <x v="8"/>
    <x v="2"/>
    <x v="1"/>
    <x v="6"/>
    <s v="Skyman"/>
    <n v="3.6"/>
    <m/>
    <m/>
    <n v="3"/>
    <n v="400"/>
    <n v="360"/>
    <n v="-40"/>
    <n v="400"/>
    <n v="360"/>
    <n v="-40"/>
  </r>
  <r>
    <x v="24"/>
    <x v="7"/>
    <n v="8"/>
    <x v="0"/>
    <x v="6"/>
    <x v="3"/>
    <x v="4"/>
    <s v="Nature Strip"/>
    <n v="4.8"/>
    <m/>
    <m/>
    <n v="3"/>
    <n v="300"/>
    <n v="480"/>
    <n v="180"/>
    <n v="300"/>
    <n v="480"/>
    <n v="180"/>
  </r>
  <r>
    <x v="24"/>
    <x v="7"/>
    <n v="9"/>
    <x v="9"/>
    <x v="6"/>
    <x v="4"/>
    <x v="1"/>
    <s v="I'm Telling Ya"/>
    <m/>
    <m/>
    <n v="15"/>
    <n v="10"/>
    <n v="300"/>
    <s v=""/>
    <n v="-300"/>
    <n v="300"/>
    <s v=""/>
    <n v="-300"/>
  </r>
  <r>
    <x v="25"/>
    <x v="0"/>
    <n v="1"/>
    <x v="0"/>
    <x v="0"/>
    <x v="3"/>
    <x v="1"/>
    <s v="Defibrillate"/>
    <n v="2.5"/>
    <m/>
    <m/>
    <n v="1"/>
    <s v=""/>
    <s v=""/>
    <s v=""/>
    <n v="500"/>
    <n v="250"/>
    <n v="-250"/>
  </r>
  <r>
    <x v="25"/>
    <x v="0"/>
    <n v="4"/>
    <x v="0"/>
    <x v="6"/>
    <x v="2"/>
    <x v="0"/>
    <s v="Rich Hips"/>
    <m/>
    <n v="5.5"/>
    <m/>
    <n v="4"/>
    <n v="300"/>
    <s v=""/>
    <n v="-300"/>
    <n v="300"/>
    <s v=""/>
    <n v="-300"/>
  </r>
  <r>
    <x v="25"/>
    <x v="0"/>
    <n v="6"/>
    <x v="6"/>
    <x v="2"/>
    <x v="4"/>
    <x v="2"/>
    <s v="Probabeel"/>
    <n v="4.4000000000000004"/>
    <m/>
    <m/>
    <n v="3"/>
    <n v="400"/>
    <n v="440.00000000000006"/>
    <n v="40.000000000000057"/>
    <n v="400"/>
    <n v="440.00000000000006"/>
    <n v="40.000000000000057"/>
  </r>
  <r>
    <x v="25"/>
    <x v="0"/>
    <n v="9"/>
    <x v="8"/>
    <x v="2"/>
    <x v="2"/>
    <x v="1"/>
    <s v="Paradee"/>
    <n v="5"/>
    <m/>
    <m/>
    <n v="4"/>
    <n v="400"/>
    <n v="500"/>
    <n v="100"/>
    <n v="400"/>
    <n v="500"/>
    <n v="100"/>
  </r>
  <r>
    <x v="26"/>
    <x v="7"/>
    <n v="1"/>
    <x v="0"/>
    <x v="0"/>
    <x v="3"/>
    <x v="1"/>
    <s v="Prophet's Thumb"/>
    <n v="2.5"/>
    <m/>
    <m/>
    <n v="1"/>
    <s v=""/>
    <s v=""/>
    <s v=""/>
    <n v="500"/>
    <n v="250"/>
    <n v="-250"/>
  </r>
  <r>
    <x v="26"/>
    <x v="7"/>
    <n v="4"/>
    <x v="0"/>
    <x v="6"/>
    <x v="2"/>
    <x v="0"/>
    <s v="Rich Hips"/>
    <m/>
    <n v="5.5"/>
    <m/>
    <n v="4"/>
    <n v="300"/>
    <s v=""/>
    <n v="-300"/>
    <n v="300"/>
    <s v=""/>
    <n v="-300"/>
  </r>
  <r>
    <x v="26"/>
    <x v="7"/>
    <n v="6"/>
    <x v="6"/>
    <x v="2"/>
    <x v="4"/>
    <x v="2"/>
    <s v="Probabeel"/>
    <n v="4.4000000000000004"/>
    <m/>
    <m/>
    <n v="3"/>
    <n v="400"/>
    <n v="440.00000000000006"/>
    <n v="40.000000000000057"/>
    <n v="400"/>
    <n v="440.00000000000006"/>
    <n v="40.000000000000057"/>
  </r>
  <r>
    <x v="26"/>
    <x v="7"/>
    <n v="8"/>
    <x v="10"/>
    <x v="8"/>
    <x v="2"/>
    <x v="10"/>
    <s v="Portlan Sky"/>
    <n v="6"/>
    <m/>
    <m/>
    <n v="9"/>
    <s v=""/>
    <s v=""/>
    <s v=""/>
    <n v="1300"/>
    <n v="600"/>
    <n v="-700"/>
  </r>
  <r>
    <x v="26"/>
    <x v="7"/>
    <n v="9"/>
    <x v="8"/>
    <x v="2"/>
    <x v="2"/>
    <x v="1"/>
    <s v="Paradee"/>
    <n v="5"/>
    <m/>
    <m/>
    <n v="4"/>
    <n v="400"/>
    <n v="500"/>
    <n v="100"/>
    <n v="400"/>
    <n v="500"/>
    <n v="100"/>
  </r>
  <r>
    <x v="27"/>
    <x v="7"/>
    <n v="3"/>
    <x v="2"/>
    <x v="5"/>
    <x v="5"/>
    <x v="2"/>
    <s v="So Si Bon"/>
    <n v="8.1999999999999993"/>
    <m/>
    <m/>
    <n v="2"/>
    <n v="200"/>
    <n v="819.99999999999989"/>
    <n v="619.99999999999989"/>
    <n v="200"/>
    <n v="819.99999999999989"/>
    <n v="619.99999999999989"/>
  </r>
  <r>
    <x v="27"/>
    <x v="7"/>
    <n v="6"/>
    <x v="14"/>
    <x v="0"/>
    <x v="5"/>
    <x v="7"/>
    <s v="Zoutori"/>
    <n v="22.5"/>
    <m/>
    <m/>
    <n v="5"/>
    <s v=""/>
    <s v=""/>
    <s v=""/>
    <n v="500"/>
    <n v="2250"/>
    <n v="1750"/>
  </r>
  <r>
    <x v="27"/>
    <x v="7"/>
    <n v="7"/>
    <x v="8"/>
    <x v="6"/>
    <x v="5"/>
    <x v="6"/>
    <s v="Sovereign Award"/>
    <n v="8"/>
    <m/>
    <m/>
    <n v="1"/>
    <n v="300"/>
    <n v="800"/>
    <n v="500"/>
    <n v="300"/>
    <n v="800"/>
    <n v="500"/>
  </r>
  <r>
    <x v="27"/>
    <x v="7"/>
    <n v="8"/>
    <x v="14"/>
    <x v="0"/>
    <x v="9"/>
    <x v="11"/>
    <s v="Homesman"/>
    <m/>
    <n v="26"/>
    <m/>
    <n v="9"/>
    <s v=""/>
    <s v=""/>
    <s v=""/>
    <n v="500"/>
    <s v=""/>
    <n v="-500"/>
  </r>
  <r>
    <x v="28"/>
    <x v="2"/>
    <n v="1"/>
    <x v="2"/>
    <x v="5"/>
    <x v="4"/>
    <x v="0"/>
    <s v="Playoffs"/>
    <m/>
    <n v="5"/>
    <m/>
    <n v="5"/>
    <n v="200"/>
    <s v=""/>
    <n v="-200"/>
    <n v="200"/>
    <s v=""/>
    <n v="-200"/>
  </r>
  <r>
    <x v="28"/>
    <x v="2"/>
    <n v="3"/>
    <x v="0"/>
    <x v="2"/>
    <x v="3"/>
    <x v="0"/>
    <s v="Persan"/>
    <n v="6"/>
    <m/>
    <m/>
    <n v="3"/>
    <n v="400"/>
    <n v="600"/>
    <n v="200"/>
    <n v="400"/>
    <n v="600"/>
    <n v="200"/>
  </r>
  <r>
    <x v="28"/>
    <x v="2"/>
    <n v="4"/>
    <x v="0"/>
    <x v="6"/>
    <x v="4"/>
    <x v="1"/>
    <s v="Ancestry"/>
    <n v="3.5"/>
    <m/>
    <m/>
    <n v="2"/>
    <n v="300"/>
    <n v="350"/>
    <n v="50"/>
    <n v="300"/>
    <n v="350"/>
    <n v="50"/>
  </r>
  <r>
    <x v="28"/>
    <x v="2"/>
    <n v="8"/>
    <x v="5"/>
    <x v="6"/>
    <x v="4"/>
    <x v="1"/>
    <s v="Mugatoo"/>
    <n v="9.6999999999999993"/>
    <m/>
    <m/>
    <n v="2"/>
    <n v="300"/>
    <n v="969.99999999999989"/>
    <n v="669.99999999999989"/>
    <n v="300"/>
    <n v="969.99999999999989"/>
    <n v="669.99999999999989"/>
  </r>
  <r>
    <x v="28"/>
    <x v="2"/>
    <n v="9"/>
    <x v="2"/>
    <x v="6"/>
    <x v="3"/>
    <x v="4"/>
    <s v="Exeter"/>
    <m/>
    <m/>
    <n v="5"/>
    <n v="6"/>
    <n v="300"/>
    <s v=""/>
    <n v="-300"/>
    <n v="300"/>
    <s v=""/>
    <n v="-300"/>
  </r>
  <r>
    <x v="29"/>
    <x v="1"/>
    <n v="6"/>
    <x v="2"/>
    <x v="5"/>
    <x v="1"/>
    <x v="1"/>
    <s v="Quantum Mechanic"/>
    <n v="8.5"/>
    <m/>
    <m/>
    <n v="1"/>
    <n v="200"/>
    <n v="850"/>
    <n v="650"/>
    <n v="200"/>
    <n v="850"/>
    <n v="650"/>
  </r>
  <r>
    <x v="29"/>
    <x v="1"/>
    <n v="7"/>
    <x v="7"/>
    <x v="2"/>
    <x v="5"/>
    <x v="5"/>
    <s v="Masked Crusader"/>
    <n v="9"/>
    <m/>
    <m/>
    <n v="2"/>
    <n v="400"/>
    <n v="900"/>
    <n v="500"/>
    <n v="400"/>
    <n v="900"/>
    <n v="500"/>
  </r>
  <r>
    <x v="30"/>
    <x v="8"/>
    <n v="2"/>
    <x v="3"/>
    <x v="6"/>
    <x v="4"/>
    <x v="1"/>
    <s v="Mohican Heights"/>
    <n v="4.2"/>
    <m/>
    <m/>
    <n v="3"/>
    <n v="300"/>
    <n v="420"/>
    <n v="120"/>
    <n v="300"/>
    <n v="420"/>
    <n v="120"/>
  </r>
  <r>
    <x v="30"/>
    <x v="8"/>
    <n v="4"/>
    <x v="0"/>
    <x v="4"/>
    <x v="3"/>
    <x v="2"/>
    <s v="Ginger Jones"/>
    <n v="10"/>
    <m/>
    <m/>
    <n v="4"/>
    <s v=""/>
    <s v=""/>
    <s v=""/>
    <n v="600"/>
    <n v="1000"/>
    <n v="400"/>
  </r>
  <r>
    <x v="30"/>
    <x v="8"/>
    <n v="5"/>
    <x v="8"/>
    <x v="2"/>
    <x v="1"/>
    <x v="6"/>
    <s v="Satorial Splendor"/>
    <n v="5"/>
    <m/>
    <m/>
    <n v="2"/>
    <n v="400"/>
    <n v="500"/>
    <n v="100"/>
    <n v="400"/>
    <n v="500"/>
    <n v="100"/>
  </r>
  <r>
    <x v="30"/>
    <x v="8"/>
    <n v="7"/>
    <x v="8"/>
    <x v="4"/>
    <x v="2"/>
    <x v="6"/>
    <s v="Mount Popa"/>
    <n v="2.2999999999999998"/>
    <m/>
    <m/>
    <n v="1"/>
    <s v=""/>
    <s v=""/>
    <s v=""/>
    <n v="600"/>
    <n v="229.99999999999997"/>
    <n v="-370"/>
  </r>
  <r>
    <x v="30"/>
    <x v="8"/>
    <n v="8"/>
    <x v="6"/>
    <x v="5"/>
    <x v="1"/>
    <x v="1"/>
    <s v="Laverrod"/>
    <m/>
    <n v="8"/>
    <m/>
    <n v="4"/>
    <n v="200"/>
    <s v=""/>
    <n v="-200"/>
    <n v="200"/>
    <s v=""/>
    <n v="-200"/>
  </r>
  <r>
    <x v="31"/>
    <x v="9"/>
    <n v="1"/>
    <x v="0"/>
    <x v="6"/>
    <x v="3"/>
    <x v="4"/>
    <s v="Groundswell"/>
    <m/>
    <n v="5"/>
    <m/>
    <n v="4"/>
    <n v="300"/>
    <s v=""/>
    <n v="-300"/>
    <n v="300"/>
    <s v=""/>
    <n v="-300"/>
  </r>
  <r>
    <x v="31"/>
    <x v="9"/>
    <n v="2"/>
    <x v="6"/>
    <x v="2"/>
    <x v="2"/>
    <x v="1"/>
    <s v="Sam's Image"/>
    <m/>
    <n v="7.3"/>
    <m/>
    <n v="5"/>
    <n v="400"/>
    <s v=""/>
    <n v="-400"/>
    <n v="400"/>
    <s v=""/>
    <n v="-400"/>
  </r>
  <r>
    <x v="31"/>
    <x v="9"/>
    <n v="4"/>
    <x v="9"/>
    <x v="6"/>
    <x v="2"/>
    <x v="0"/>
    <s v="Fabciful Toff"/>
    <n v="2.4"/>
    <m/>
    <m/>
    <n v="2"/>
    <n v="300"/>
    <n v="240"/>
    <n v="-60"/>
    <n v="300"/>
    <n v="240"/>
    <n v="-60"/>
  </r>
  <r>
    <x v="31"/>
    <x v="9"/>
    <n v="5"/>
    <x v="6"/>
    <x v="6"/>
    <x v="4"/>
    <x v="1"/>
    <s v="The Stylist"/>
    <m/>
    <m/>
    <n v="10"/>
    <n v="7"/>
    <n v="300"/>
    <s v=""/>
    <n v="-300"/>
    <n v="300"/>
    <s v=""/>
    <n v="-300"/>
  </r>
  <r>
    <x v="31"/>
    <x v="9"/>
    <n v="8"/>
    <x v="5"/>
    <x v="5"/>
    <x v="6"/>
    <x v="6"/>
    <s v="Ironclad"/>
    <n v="2.2000000000000002"/>
    <m/>
    <m/>
    <n v="1"/>
    <s v=""/>
    <s v=""/>
    <s v=""/>
    <n v="200"/>
    <n v="220.00000000000003"/>
    <n v="20.000000000000028"/>
  </r>
  <r>
    <x v="32"/>
    <x v="0"/>
    <n v="6"/>
    <x v="6"/>
    <x v="2"/>
    <x v="2"/>
    <x v="1"/>
    <s v="Sword Of Mercy"/>
    <n v="7"/>
    <m/>
    <m/>
    <n v="2"/>
    <n v="400"/>
    <n v="700"/>
    <n v="300"/>
    <n v="400"/>
    <n v="700"/>
    <n v="300"/>
  </r>
  <r>
    <x v="32"/>
    <x v="0"/>
    <n v="7"/>
    <x v="5"/>
    <x v="0"/>
    <x v="2"/>
    <x v="2"/>
    <s v="Hang Man"/>
    <m/>
    <n v="10"/>
    <m/>
    <n v="6"/>
    <s v=""/>
    <s v=""/>
    <s v=""/>
    <n v="500"/>
    <s v=""/>
    <n v="-500"/>
  </r>
  <r>
    <x v="32"/>
    <x v="0"/>
    <n v="8"/>
    <x v="12"/>
    <x v="6"/>
    <x v="5"/>
    <x v="6"/>
    <s v="Mr Quickie"/>
    <n v="7.5"/>
    <m/>
    <m/>
    <n v="1"/>
    <n v="300"/>
    <n v="750"/>
    <n v="450"/>
    <n v="300"/>
    <n v="750"/>
    <n v="450"/>
  </r>
  <r>
    <x v="32"/>
    <x v="0"/>
    <n v="9"/>
    <x v="0"/>
    <x v="6"/>
    <x v="4"/>
    <x v="1"/>
    <s v="Skyman"/>
    <n v="4.8"/>
    <m/>
    <m/>
    <n v="1"/>
    <n v="300"/>
    <n v="480"/>
    <n v="180"/>
    <n v="300"/>
    <n v="480"/>
    <n v="180"/>
  </r>
  <r>
    <x v="33"/>
    <x v="0"/>
    <n v="2"/>
    <x v="11"/>
    <x v="1"/>
    <x v="0"/>
    <x v="12"/>
    <s v="Missile Mantra"/>
    <m/>
    <m/>
    <n v="5.5"/>
    <n v="5"/>
    <n v="200"/>
    <s v=""/>
    <n v="-200"/>
    <n v="100"/>
    <s v=""/>
    <n v="-100"/>
  </r>
  <r>
    <x v="33"/>
    <x v="0"/>
    <n v="4"/>
    <x v="6"/>
    <x v="6"/>
    <x v="5"/>
    <x v="6"/>
    <s v="Cordilla"/>
    <m/>
    <n v="5"/>
    <m/>
    <n v="5"/>
    <n v="300"/>
    <s v=""/>
    <n v="-300"/>
    <n v="300"/>
    <s v=""/>
    <n v="-300"/>
  </r>
  <r>
    <x v="33"/>
    <x v="0"/>
    <n v="7"/>
    <x v="7"/>
    <x v="2"/>
    <x v="1"/>
    <x v="6"/>
    <s v="Mohican Heights"/>
    <n v="5"/>
    <m/>
    <m/>
    <n v="2"/>
    <n v="400"/>
    <n v="500"/>
    <n v="100"/>
    <n v="400"/>
    <n v="500"/>
    <n v="100"/>
  </r>
  <r>
    <x v="33"/>
    <x v="0"/>
    <n v="8"/>
    <x v="6"/>
    <x v="2"/>
    <x v="3"/>
    <x v="0"/>
    <s v="Independent Road"/>
    <n v="7.5"/>
    <m/>
    <m/>
    <n v="1"/>
    <n v="400"/>
    <n v="750"/>
    <n v="350"/>
    <n v="400"/>
    <n v="750"/>
    <n v="350"/>
  </r>
  <r>
    <x v="33"/>
    <x v="0"/>
    <n v="9"/>
    <x v="8"/>
    <x v="6"/>
    <x v="2"/>
    <x v="0"/>
    <s v="Inverloch"/>
    <m/>
    <m/>
    <n v="24.1"/>
    <n v="9"/>
    <n v="300"/>
    <s v=""/>
    <n v="-300"/>
    <n v="300"/>
    <s v=""/>
    <n v="-300"/>
  </r>
  <r>
    <x v="34"/>
    <x v="0"/>
    <n v="1"/>
    <x v="8"/>
    <x v="5"/>
    <x v="1"/>
    <x v="1"/>
    <s v="Mahamadeis"/>
    <n v="1.9"/>
    <m/>
    <m/>
    <n v="1"/>
    <n v="200"/>
    <n v="190"/>
    <n v="-10"/>
    <n v="200"/>
    <n v="190"/>
    <n v="-10"/>
  </r>
  <r>
    <x v="34"/>
    <x v="0"/>
    <n v="4"/>
    <x v="3"/>
    <x v="1"/>
    <x v="1"/>
    <x v="0"/>
    <s v="So Si Bon"/>
    <m/>
    <n v="3.6"/>
    <m/>
    <n v="2"/>
    <n v="200"/>
    <s v=""/>
    <n v="-200"/>
    <n v="100"/>
    <s v=""/>
    <n v="-100"/>
  </r>
  <r>
    <x v="34"/>
    <x v="0"/>
    <n v="7"/>
    <x v="9"/>
    <x v="2"/>
    <x v="5"/>
    <x v="5"/>
    <s v="Sisstar"/>
    <m/>
    <n v="10"/>
    <m/>
    <n v="5"/>
    <n v="400"/>
    <s v=""/>
    <n v="-400"/>
    <n v="400"/>
    <s v=""/>
    <n v="-400"/>
  </r>
  <r>
    <x v="34"/>
    <x v="0"/>
    <n v="8"/>
    <x v="7"/>
    <x v="6"/>
    <x v="1"/>
    <x v="2"/>
    <s v="Laverrod"/>
    <m/>
    <n v="5.5"/>
    <m/>
    <n v="4"/>
    <n v="300"/>
    <s v=""/>
    <n v="-300"/>
    <n v="300"/>
    <s v=""/>
    <n v="-300"/>
  </r>
  <r>
    <x v="34"/>
    <x v="0"/>
    <n v="9"/>
    <x v="5"/>
    <x v="2"/>
    <x v="1"/>
    <x v="6"/>
    <s v="Thousand Wishes"/>
    <n v="6.37"/>
    <m/>
    <m/>
    <n v="2"/>
    <n v="400"/>
    <n v="637"/>
    <n v="237"/>
    <n v="400"/>
    <n v="637"/>
    <n v="237"/>
  </r>
  <r>
    <x v="35"/>
    <x v="0"/>
    <n v="4"/>
    <x v="1"/>
    <x v="0"/>
    <x v="3"/>
    <x v="1"/>
    <s v="Intrepidacious"/>
    <n v="4.5999999999999996"/>
    <m/>
    <m/>
    <n v="2"/>
    <s v=""/>
    <s v=""/>
    <s v=""/>
    <n v="500"/>
    <n v="459.99999999999994"/>
    <n v="-40.000000000000057"/>
  </r>
  <r>
    <x v="35"/>
    <x v="0"/>
    <n v="6"/>
    <x v="6"/>
    <x v="6"/>
    <x v="6"/>
    <x v="5"/>
    <s v="Open Minded"/>
    <n v="10.199999999999999"/>
    <m/>
    <m/>
    <n v="3"/>
    <s v=""/>
    <s v=""/>
    <s v=""/>
    <n v="300"/>
    <n v="1019.9999999999999"/>
    <n v="719.99999999999989"/>
  </r>
  <r>
    <x v="35"/>
    <x v="0"/>
    <n v="7"/>
    <x v="7"/>
    <x v="4"/>
    <x v="2"/>
    <x v="6"/>
    <s v="Yonkers"/>
    <n v="4.2"/>
    <m/>
    <m/>
    <n v="1"/>
    <s v=""/>
    <s v=""/>
    <s v=""/>
    <n v="600"/>
    <n v="420"/>
    <n v="-180"/>
  </r>
  <r>
    <x v="35"/>
    <x v="0"/>
    <n v="8"/>
    <x v="0"/>
    <x v="5"/>
    <x v="1"/>
    <x v="1"/>
    <s v="Still A Star"/>
    <n v="4.4000000000000004"/>
    <m/>
    <m/>
    <n v="1"/>
    <n v="200"/>
    <n v="440.00000000000006"/>
    <n v="240.00000000000006"/>
    <n v="200"/>
    <n v="440.00000000000006"/>
    <n v="240.00000000000006"/>
  </r>
  <r>
    <x v="35"/>
    <x v="0"/>
    <n v="9"/>
    <x v="1"/>
    <x v="3"/>
    <x v="2"/>
    <x v="5"/>
    <s v="Mr Exclusive"/>
    <m/>
    <m/>
    <n v="34.299999999999997"/>
    <n v="10"/>
    <s v=""/>
    <s v=""/>
    <s v=""/>
    <n v="700"/>
    <s v=""/>
    <n v="-700"/>
  </r>
  <r>
    <x v="36"/>
    <x v="7"/>
    <n v="1"/>
    <x v="11"/>
    <x v="5"/>
    <x v="3"/>
    <x v="3"/>
    <s v="Amade"/>
    <m/>
    <n v="5.4"/>
    <m/>
    <n v="3"/>
    <n v="200"/>
    <s v=""/>
    <n v="-200"/>
    <n v="200"/>
    <s v=""/>
    <n v="-200"/>
  </r>
  <r>
    <x v="36"/>
    <x v="7"/>
    <n v="2"/>
    <x v="9"/>
    <x v="6"/>
    <x v="5"/>
    <x v="6"/>
    <s v="Good And Proper"/>
    <n v="6.3"/>
    <m/>
    <m/>
    <n v="2"/>
    <n v="300"/>
    <n v="630"/>
    <n v="330"/>
    <n v="300"/>
    <n v="630"/>
    <n v="330"/>
  </r>
  <r>
    <x v="36"/>
    <x v="7"/>
    <n v="3"/>
    <x v="2"/>
    <x v="5"/>
    <x v="1"/>
    <x v="1"/>
    <s v="Sartorial Splendour"/>
    <n v="3"/>
    <m/>
    <m/>
    <n v="2"/>
    <n v="200"/>
    <n v="300"/>
    <n v="100"/>
    <n v="200"/>
    <n v="300"/>
    <n v="100"/>
  </r>
  <r>
    <x v="36"/>
    <x v="7"/>
    <n v="7"/>
    <x v="1"/>
    <x v="0"/>
    <x v="2"/>
    <x v="2"/>
    <s v="Vassilator"/>
    <n v="10"/>
    <m/>
    <m/>
    <n v="1"/>
    <s v=""/>
    <s v=""/>
    <s v=""/>
    <n v="500"/>
    <n v="1000"/>
    <n v="500"/>
  </r>
  <r>
    <x v="37"/>
    <x v="4"/>
    <n v="3"/>
    <x v="6"/>
    <x v="6"/>
    <x v="1"/>
    <x v="2"/>
    <s v="Altai Ranger"/>
    <n v="3.2"/>
    <m/>
    <m/>
    <n v="3"/>
    <n v="300"/>
    <n v="320"/>
    <n v="20"/>
    <n v="300"/>
    <n v="320"/>
    <n v="20"/>
  </r>
  <r>
    <x v="37"/>
    <x v="4"/>
    <n v="4"/>
    <x v="0"/>
    <x v="2"/>
    <x v="1"/>
    <x v="6"/>
    <s v="Grand Promenade"/>
    <n v="2.25"/>
    <m/>
    <m/>
    <n v="3"/>
    <n v="400"/>
    <n v="225"/>
    <n v="-175"/>
    <n v="400"/>
    <n v="225"/>
    <n v="-175"/>
  </r>
  <r>
    <x v="37"/>
    <x v="4"/>
    <n v="5"/>
    <x v="2"/>
    <x v="6"/>
    <x v="4"/>
    <x v="1"/>
    <s v="Dice Roll"/>
    <n v="3"/>
    <m/>
    <m/>
    <n v="1"/>
    <n v="300"/>
    <n v="300"/>
    <n v="0"/>
    <n v="300"/>
    <n v="300"/>
    <n v="0"/>
  </r>
  <r>
    <x v="37"/>
    <x v="4"/>
    <n v="6"/>
    <x v="6"/>
    <x v="0"/>
    <x v="4"/>
    <x v="6"/>
    <s v="Bons Abroad"/>
    <n v="4.5999999999999996"/>
    <m/>
    <m/>
    <n v="5"/>
    <s v=""/>
    <s v=""/>
    <s v=""/>
    <n v="500"/>
    <n v="459.99999999999994"/>
    <n v="-40.000000000000057"/>
  </r>
  <r>
    <x v="37"/>
    <x v="4"/>
    <n v="8"/>
    <x v="6"/>
    <x v="4"/>
    <x v="3"/>
    <x v="2"/>
    <s v="Spring Choice"/>
    <n v="4.5999999999999996"/>
    <m/>
    <m/>
    <n v="2"/>
    <s v=""/>
    <s v=""/>
    <s v=""/>
    <n v="600"/>
    <n v="459.99999999999994"/>
    <n v="-140.00000000000006"/>
  </r>
  <r>
    <x v="38"/>
    <x v="0"/>
    <n v="2"/>
    <x v="6"/>
    <x v="6"/>
    <x v="1"/>
    <x v="2"/>
    <s v="Excelman"/>
    <n v="2.2000000000000002"/>
    <m/>
    <m/>
    <n v="3"/>
    <n v="300"/>
    <n v="220.00000000000003"/>
    <n v="-79.999999999999972"/>
    <n v="300"/>
    <n v="220.00000000000003"/>
    <n v="-79.999999999999972"/>
  </r>
  <r>
    <x v="38"/>
    <x v="0"/>
    <n v="3"/>
    <x v="8"/>
    <x v="2"/>
    <x v="1"/>
    <x v="6"/>
    <s v="Ruby Skye"/>
    <m/>
    <n v="15.7"/>
    <m/>
    <n v="7"/>
    <n v="400"/>
    <s v=""/>
    <n v="-400"/>
    <n v="400"/>
    <s v=""/>
    <n v="-400"/>
  </r>
  <r>
    <x v="38"/>
    <x v="0"/>
    <n v="5"/>
    <x v="2"/>
    <x v="2"/>
    <x v="3"/>
    <x v="0"/>
    <s v="Holbein"/>
    <n v="2.25"/>
    <m/>
    <m/>
    <n v="2"/>
    <n v="400"/>
    <n v="225"/>
    <n v="-175"/>
    <n v="400"/>
    <n v="225"/>
    <n v="-175"/>
  </r>
  <r>
    <x v="38"/>
    <x v="0"/>
    <n v="6"/>
    <x v="0"/>
    <x v="6"/>
    <x v="5"/>
    <x v="6"/>
    <s v="Streetcar Stranger"/>
    <m/>
    <n v="2.9"/>
    <m/>
    <n v="4"/>
    <n v="300"/>
    <s v=""/>
    <n v="-300"/>
    <n v="300"/>
    <s v=""/>
    <n v="-300"/>
  </r>
  <r>
    <x v="39"/>
    <x v="7"/>
    <n v="3"/>
    <x v="0"/>
    <x v="2"/>
    <x v="3"/>
    <x v="0"/>
    <s v="Rock Prophet"/>
    <n v="15.1"/>
    <m/>
    <m/>
    <n v="3"/>
    <n v="400"/>
    <n v="1510"/>
    <n v="1110"/>
    <n v="400"/>
    <n v="1510"/>
    <n v="1110"/>
  </r>
  <r>
    <x v="39"/>
    <x v="7"/>
    <n v="4"/>
    <x v="0"/>
    <x v="5"/>
    <x v="4"/>
    <x v="0"/>
    <s v="Declares War"/>
    <m/>
    <n v="7.5"/>
    <m/>
    <n v="5"/>
    <n v="200"/>
    <s v=""/>
    <n v="-200"/>
    <n v="200"/>
    <s v=""/>
    <n v="-200"/>
  </r>
  <r>
    <x v="39"/>
    <x v="7"/>
    <n v="5"/>
    <x v="6"/>
    <x v="0"/>
    <x v="2"/>
    <x v="2"/>
    <s v="Bons Abroad"/>
    <n v="4.2"/>
    <m/>
    <m/>
    <n v="3"/>
    <s v=""/>
    <s v=""/>
    <s v=""/>
    <n v="500"/>
    <n v="420"/>
    <n v="-80"/>
  </r>
  <r>
    <x v="39"/>
    <x v="7"/>
    <n v="6"/>
    <x v="6"/>
    <x v="0"/>
    <x v="3"/>
    <x v="1"/>
    <s v="Realm Of Flowers"/>
    <n v="3.8"/>
    <m/>
    <m/>
    <n v="5"/>
    <s v=""/>
    <s v=""/>
    <s v=""/>
    <n v="500"/>
    <n v="380"/>
    <n v="-120"/>
  </r>
  <r>
    <x v="39"/>
    <x v="7"/>
    <n v="8"/>
    <x v="0"/>
    <x v="2"/>
    <x v="3"/>
    <x v="0"/>
    <s v="Yulong January"/>
    <n v="3.7"/>
    <m/>
    <m/>
    <n v="2"/>
    <n v="400"/>
    <n v="370"/>
    <n v="-30"/>
    <n v="400"/>
    <n v="370"/>
    <n v="-30"/>
  </r>
  <r>
    <x v="40"/>
    <x v="7"/>
    <n v="2"/>
    <x v="0"/>
    <x v="5"/>
    <x v="4"/>
    <x v="0"/>
    <s v="Mongolian Marshall"/>
    <m/>
    <m/>
    <n v="14.7"/>
    <n v="6"/>
    <n v="200"/>
    <s v=""/>
    <n v="-200"/>
    <n v="200"/>
    <s v=""/>
    <n v="-200"/>
  </r>
  <r>
    <x v="40"/>
    <x v="7"/>
    <n v="4"/>
    <x v="0"/>
    <x v="6"/>
    <x v="3"/>
    <x v="4"/>
    <s v="Heart Of Puissance"/>
    <n v="2.1"/>
    <m/>
    <m/>
    <n v="3"/>
    <n v="300"/>
    <n v="210"/>
    <n v="-90"/>
    <n v="300"/>
    <n v="210"/>
    <n v="-90"/>
  </r>
  <r>
    <x v="40"/>
    <x v="7"/>
    <n v="8"/>
    <x v="5"/>
    <x v="4"/>
    <x v="2"/>
    <x v="6"/>
    <s v="Romancer"/>
    <m/>
    <m/>
    <n v="151"/>
    <n v="10"/>
    <s v=""/>
    <s v=""/>
    <s v=""/>
    <n v="600"/>
    <s v=""/>
    <n v="-600"/>
  </r>
  <r>
    <x v="40"/>
    <x v="7"/>
    <n v="9"/>
    <x v="12"/>
    <x v="0"/>
    <x v="5"/>
    <x v="7"/>
    <s v="Don't Doubt Dory"/>
    <m/>
    <n v="8.5"/>
    <m/>
    <n v="6"/>
    <s v=""/>
    <s v=""/>
    <s v=""/>
    <n v="500"/>
    <s v=""/>
    <n v="-500"/>
  </r>
  <r>
    <x v="41"/>
    <x v="7"/>
    <n v="4"/>
    <x v="9"/>
    <x v="6"/>
    <x v="5"/>
    <x v="6"/>
    <s v="Plaquette"/>
    <n v="3.6"/>
    <m/>
    <m/>
    <n v="1"/>
    <n v="300"/>
    <n v="360"/>
    <n v="60"/>
    <n v="300"/>
    <n v="360"/>
    <n v="60"/>
  </r>
  <r>
    <x v="41"/>
    <x v="7"/>
    <n v="5"/>
    <x v="7"/>
    <x v="2"/>
    <x v="2"/>
    <x v="1"/>
    <s v="Biometric"/>
    <n v="13"/>
    <m/>
    <m/>
    <n v="2"/>
    <n v="400"/>
    <n v="1300"/>
    <n v="900"/>
    <n v="400"/>
    <n v="1300"/>
    <n v="900"/>
  </r>
  <r>
    <x v="41"/>
    <x v="7"/>
    <n v="6"/>
    <x v="0"/>
    <x v="6"/>
    <x v="3"/>
    <x v="4"/>
    <s v="Yonkers"/>
    <n v="2.8"/>
    <m/>
    <m/>
    <n v="3"/>
    <n v="300"/>
    <n v="280"/>
    <n v="-20"/>
    <n v="300"/>
    <n v="280"/>
    <n v="-20"/>
  </r>
  <r>
    <x v="41"/>
    <x v="7"/>
    <n v="7"/>
    <x v="7"/>
    <x v="6"/>
    <x v="1"/>
    <x v="2"/>
    <s v="Strategic Phil"/>
    <m/>
    <n v="9.5"/>
    <m/>
    <n v="8"/>
    <n v="300"/>
    <s v=""/>
    <n v="-300"/>
    <n v="300"/>
    <s v=""/>
    <n v="-300"/>
  </r>
  <r>
    <x v="41"/>
    <x v="7"/>
    <n v="9"/>
    <x v="3"/>
    <x v="5"/>
    <x v="4"/>
    <x v="0"/>
    <s v="Satorial Splendor"/>
    <m/>
    <n v="4.9000000000000004"/>
    <m/>
    <n v="5"/>
    <n v="200"/>
    <s v=""/>
    <n v="-200"/>
    <n v="200"/>
    <s v=""/>
    <n v="-200"/>
  </r>
  <r>
    <x v="42"/>
    <x v="7"/>
    <n v="1"/>
    <x v="3"/>
    <x v="1"/>
    <x v="3"/>
    <x v="13"/>
    <s v="Grand Promenade"/>
    <n v="1.35"/>
    <m/>
    <m/>
    <n v="1"/>
    <n v="200"/>
    <n v="270"/>
    <n v="70"/>
    <n v="100"/>
    <n v="135"/>
    <n v="35"/>
  </r>
  <r>
    <x v="42"/>
    <x v="7"/>
    <n v="2"/>
    <x v="6"/>
    <x v="2"/>
    <x v="3"/>
    <x v="0"/>
    <s v="Snickerdoodledandy"/>
    <n v="3.3"/>
    <m/>
    <m/>
    <n v="1"/>
    <n v="400"/>
    <n v="330"/>
    <n v="-70"/>
    <n v="400"/>
    <n v="330"/>
    <n v="-70"/>
  </r>
  <r>
    <x v="42"/>
    <x v="7"/>
    <n v="5"/>
    <x v="8"/>
    <x v="2"/>
    <x v="1"/>
    <x v="6"/>
    <s v="Yulong January"/>
    <n v="2.6"/>
    <m/>
    <m/>
    <n v="1"/>
    <n v="400"/>
    <n v="260"/>
    <n v="-140"/>
    <n v="400"/>
    <n v="260"/>
    <n v="-140"/>
  </r>
  <r>
    <x v="42"/>
    <x v="7"/>
    <n v="9"/>
    <x v="12"/>
    <x v="0"/>
    <x v="3"/>
    <x v="1"/>
    <s v="Lunar Flare"/>
    <n v="6"/>
    <m/>
    <m/>
    <n v="5"/>
    <s v=""/>
    <s v=""/>
    <s v=""/>
    <n v="500"/>
    <n v="600"/>
    <n v="100"/>
  </r>
  <r>
    <x v="43"/>
    <x v="4"/>
    <n v="4"/>
    <x v="1"/>
    <x v="6"/>
    <x v="1"/>
    <x v="2"/>
    <s v="Chassis"/>
    <m/>
    <m/>
    <n v="36.1"/>
    <n v="8"/>
    <n v="300"/>
    <s v=""/>
    <n v="-300"/>
    <n v="300"/>
    <s v=""/>
    <n v="-300"/>
  </r>
  <r>
    <x v="43"/>
    <x v="4"/>
    <n v="5"/>
    <x v="6"/>
    <x v="6"/>
    <x v="4"/>
    <x v="1"/>
    <s v="No Effort"/>
    <n v="6"/>
    <m/>
    <m/>
    <n v="3"/>
    <n v="300"/>
    <n v="600"/>
    <n v="300"/>
    <n v="300"/>
    <n v="600"/>
    <n v="300"/>
  </r>
  <r>
    <x v="43"/>
    <x v="4"/>
    <n v="8"/>
    <x v="1"/>
    <x v="9"/>
    <x v="4"/>
    <x v="9"/>
    <s v="Sir Kalahad"/>
    <n v="7"/>
    <m/>
    <m/>
    <n v="5"/>
    <s v=""/>
    <s v=""/>
    <s v=""/>
    <n v="800"/>
    <n v="700"/>
    <n v="-100"/>
  </r>
  <r>
    <x v="43"/>
    <x v="4"/>
    <n v="9"/>
    <x v="6"/>
    <x v="6"/>
    <x v="4"/>
    <x v="1"/>
    <s v="Zipping Boy"/>
    <n v="4"/>
    <m/>
    <m/>
    <n v="1"/>
    <n v="300"/>
    <n v="400"/>
    <n v="100"/>
    <n v="300"/>
    <n v="400"/>
    <n v="100"/>
  </r>
  <r>
    <x v="44"/>
    <x v="7"/>
    <n v="2"/>
    <x v="9"/>
    <x v="5"/>
    <x v="5"/>
    <x v="2"/>
    <s v="South Pacific"/>
    <n v="2.8"/>
    <m/>
    <m/>
    <n v="1"/>
    <n v="200"/>
    <n v="280"/>
    <n v="80"/>
    <n v="200"/>
    <n v="280"/>
    <n v="80"/>
  </r>
  <r>
    <x v="44"/>
    <x v="7"/>
    <n v="4"/>
    <x v="9"/>
    <x v="6"/>
    <x v="5"/>
    <x v="6"/>
    <s v="Don't Tell The Boss"/>
    <m/>
    <n v="11"/>
    <m/>
    <n v="6"/>
    <n v="300"/>
    <s v=""/>
    <n v="-300"/>
    <n v="300"/>
    <s v=""/>
    <n v="-300"/>
  </r>
  <r>
    <x v="44"/>
    <x v="7"/>
    <n v="5"/>
    <x v="8"/>
    <x v="5"/>
    <x v="2"/>
    <x v="4"/>
    <s v="Degraves"/>
    <m/>
    <n v="7.5"/>
    <m/>
    <n v="4"/>
    <n v="200"/>
    <s v=""/>
    <n v="-200"/>
    <n v="200"/>
    <s v=""/>
    <n v="-200"/>
  </r>
  <r>
    <x v="44"/>
    <x v="7"/>
    <n v="8"/>
    <x v="9"/>
    <x v="6"/>
    <x v="2"/>
    <x v="0"/>
    <s v="Dice Roll"/>
    <n v="2.5"/>
    <m/>
    <m/>
    <n v="2"/>
    <n v="300"/>
    <n v="250"/>
    <n v="-50"/>
    <n v="300"/>
    <n v="250"/>
    <n v="-50"/>
  </r>
  <r>
    <x v="44"/>
    <x v="7"/>
    <n v="9"/>
    <x v="9"/>
    <x v="3"/>
    <x v="1"/>
    <x v="9"/>
    <s v="The Astrologist"/>
    <n v="4.8"/>
    <m/>
    <m/>
    <n v="4"/>
    <s v=""/>
    <s v=""/>
    <s v=""/>
    <n v="700"/>
    <n v="480"/>
    <n v="-220"/>
  </r>
  <r>
    <x v="45"/>
    <x v="0"/>
    <n v="6"/>
    <x v="9"/>
    <x v="2"/>
    <x v="1"/>
    <x v="6"/>
    <s v="Absolute Flirt"/>
    <n v="3.5"/>
    <m/>
    <m/>
    <n v="2"/>
    <n v="400"/>
    <n v="350"/>
    <n v="-50"/>
    <n v="400"/>
    <n v="350"/>
    <n v="-50"/>
  </r>
  <r>
    <x v="45"/>
    <x v="0"/>
    <n v="7"/>
    <x v="8"/>
    <x v="2"/>
    <x v="2"/>
    <x v="1"/>
    <s v="No Effort"/>
    <n v="8"/>
    <m/>
    <m/>
    <n v="4"/>
    <n v="400"/>
    <n v="800"/>
    <n v="400"/>
    <n v="400"/>
    <n v="800"/>
    <n v="400"/>
  </r>
  <r>
    <x v="45"/>
    <x v="0"/>
    <n v="8"/>
    <x v="7"/>
    <x v="2"/>
    <x v="5"/>
    <x v="5"/>
    <s v="Corner Pocket"/>
    <n v="3.5"/>
    <m/>
    <m/>
    <n v="1"/>
    <n v="400"/>
    <n v="350"/>
    <n v="-50"/>
    <n v="400"/>
    <n v="350"/>
    <n v="-50"/>
  </r>
  <r>
    <x v="45"/>
    <x v="0"/>
    <n v="9"/>
    <x v="4"/>
    <x v="4"/>
    <x v="6"/>
    <x v="8"/>
    <s v="Pintoff"/>
    <n v="2.6"/>
    <m/>
    <m/>
    <n v="1"/>
    <s v=""/>
    <s v=""/>
    <s v=""/>
    <n v="600"/>
    <n v="260"/>
    <n v="-340"/>
  </r>
  <r>
    <x v="46"/>
    <x v="7"/>
    <n v="3"/>
    <x v="6"/>
    <x v="1"/>
    <x v="1"/>
    <x v="0"/>
    <s v="Grand Promenade"/>
    <n v="1.8"/>
    <m/>
    <m/>
    <n v="1"/>
    <n v="200"/>
    <n v="360"/>
    <n v="160"/>
    <n v="100"/>
    <n v="180"/>
    <n v="80"/>
  </r>
  <r>
    <x v="46"/>
    <x v="7"/>
    <n v="6"/>
    <x v="6"/>
    <x v="6"/>
    <x v="4"/>
    <x v="1"/>
    <s v="Mongolian Marshall"/>
    <m/>
    <n v="45.1"/>
    <m/>
    <n v="5"/>
    <n v="300"/>
    <s v=""/>
    <n v="-300"/>
    <n v="300"/>
    <s v=""/>
    <n v="-300"/>
  </r>
  <r>
    <x v="46"/>
    <x v="7"/>
    <n v="8"/>
    <x v="9"/>
    <x v="2"/>
    <x v="1"/>
    <x v="6"/>
    <s v="The Astrologist"/>
    <n v="4.4000000000000004"/>
    <m/>
    <m/>
    <n v="2"/>
    <n v="400"/>
    <n v="440.00000000000006"/>
    <n v="40.000000000000057"/>
    <n v="400"/>
    <n v="440.00000000000006"/>
    <n v="40.000000000000057"/>
  </r>
  <r>
    <x v="46"/>
    <x v="7"/>
    <n v="9"/>
    <x v="7"/>
    <x v="2"/>
    <x v="2"/>
    <x v="1"/>
    <s v="Lindhout"/>
    <n v="3.7"/>
    <m/>
    <m/>
    <n v="2"/>
    <n v="400"/>
    <n v="370"/>
    <n v="-30"/>
    <n v="400"/>
    <n v="370"/>
    <n v="-30"/>
  </r>
  <r>
    <x v="47"/>
    <x v="0"/>
    <n v="5"/>
    <x v="7"/>
    <x v="0"/>
    <x v="1"/>
    <x v="5"/>
    <s v="Falls"/>
    <n v="13"/>
    <m/>
    <m/>
    <n v="5"/>
    <s v=""/>
    <s v=""/>
    <s v=""/>
    <n v="500"/>
    <n v="1300"/>
    <n v="800"/>
  </r>
  <r>
    <x v="47"/>
    <x v="0"/>
    <n v="7"/>
    <x v="6"/>
    <x v="2"/>
    <x v="3"/>
    <x v="0"/>
    <s v="Scottish Dancer"/>
    <n v="8.6999999999999993"/>
    <m/>
    <m/>
    <n v="4"/>
    <n v="400"/>
    <n v="869.99999999999989"/>
    <n v="469.99999999999989"/>
    <n v="400"/>
    <n v="869.99999999999989"/>
    <n v="469.99999999999989"/>
  </r>
  <r>
    <x v="47"/>
    <x v="0"/>
    <n v="8"/>
    <x v="9"/>
    <x v="2"/>
    <x v="2"/>
    <x v="1"/>
    <s v="Red Can Man"/>
    <m/>
    <n v="12"/>
    <m/>
    <n v="6"/>
    <n v="400"/>
    <s v=""/>
    <n v="-400"/>
    <n v="400"/>
    <s v=""/>
    <n v="-400"/>
  </r>
  <r>
    <x v="47"/>
    <x v="0"/>
    <n v="9"/>
    <x v="12"/>
    <x v="3"/>
    <x v="4"/>
    <x v="7"/>
    <s v="King Magnus"/>
    <m/>
    <n v="10"/>
    <m/>
    <n v="8"/>
    <s v=""/>
    <s v=""/>
    <s v=""/>
    <n v="700"/>
    <s v=""/>
    <n v="-700"/>
  </r>
  <r>
    <x v="48"/>
    <x v="7"/>
    <n v="3"/>
    <x v="8"/>
    <x v="2"/>
    <x v="3"/>
    <x v="0"/>
    <s v="Chassis"/>
    <n v="12.3"/>
    <m/>
    <m/>
    <n v="3"/>
    <n v="400"/>
    <n v="1230"/>
    <n v="830"/>
    <n v="400"/>
    <n v="1230"/>
    <n v="830"/>
  </r>
  <r>
    <x v="48"/>
    <x v="7"/>
    <n v="4"/>
    <x v="1"/>
    <x v="2"/>
    <x v="5"/>
    <x v="5"/>
    <s v="Furrion"/>
    <n v="5.4"/>
    <m/>
    <m/>
    <n v="3"/>
    <n v="400"/>
    <n v="540"/>
    <n v="140"/>
    <n v="400"/>
    <n v="540"/>
    <n v="140"/>
  </r>
  <r>
    <x v="48"/>
    <x v="7"/>
    <n v="6"/>
    <x v="8"/>
    <x v="2"/>
    <x v="3"/>
    <x v="0"/>
    <s v="Bartholemeu Diaz"/>
    <n v="26"/>
    <m/>
    <m/>
    <n v="2"/>
    <n v="400"/>
    <n v="2600"/>
    <n v="2200"/>
    <n v="400"/>
    <n v="2600"/>
    <n v="2200"/>
  </r>
  <r>
    <x v="48"/>
    <x v="7"/>
    <n v="7"/>
    <x v="8"/>
    <x v="0"/>
    <x v="4"/>
    <x v="6"/>
    <s v="Kilkarni Royale"/>
    <m/>
    <n v="10"/>
    <m/>
    <n v="7"/>
    <s v=""/>
    <s v=""/>
    <s v=""/>
    <n v="500"/>
    <s v=""/>
    <n v="-500"/>
  </r>
  <r>
    <x v="48"/>
    <x v="7"/>
    <n v="8"/>
    <x v="1"/>
    <x v="6"/>
    <x v="1"/>
    <x v="2"/>
    <s v="The Good Life"/>
    <m/>
    <n v="17"/>
    <m/>
    <n v="4"/>
    <n v="300"/>
    <s v=""/>
    <n v="-300"/>
    <n v="300"/>
    <s v=""/>
    <n v="-300"/>
  </r>
  <r>
    <x v="49"/>
    <x v="10"/>
    <m/>
    <x v="15"/>
    <x v="10"/>
    <x v="0"/>
    <x v="14"/>
    <m/>
    <m/>
    <m/>
    <m/>
    <m/>
    <m/>
    <m/>
    <m/>
    <m/>
    <m/>
    <m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42">
  <r>
    <x v="0"/>
    <x v="0"/>
    <n v="2"/>
    <x v="0"/>
    <x v="0"/>
    <x v="0"/>
    <n v="5"/>
    <s v="Swats That"/>
    <n v="2.8"/>
    <m/>
    <m/>
    <n v="1"/>
    <s v=""/>
    <s v=""/>
    <s v=""/>
  </r>
  <r>
    <x v="0"/>
    <x v="0"/>
    <n v="3"/>
    <x v="0"/>
    <x v="1"/>
    <x v="1"/>
    <n v="5"/>
    <s v="Windstorm"/>
    <n v="1.8"/>
    <m/>
    <m/>
    <n v="1"/>
    <n v="200"/>
    <n v="360"/>
    <n v="160"/>
  </r>
  <r>
    <x v="0"/>
    <x v="0"/>
    <n v="4"/>
    <x v="1"/>
    <x v="2"/>
    <x v="2"/>
    <n v="6"/>
    <s v="Fiesta"/>
    <m/>
    <n v="10.5"/>
    <m/>
    <n v="5"/>
    <n v="400"/>
    <s v=""/>
    <n v="-400"/>
  </r>
  <r>
    <x v="0"/>
    <x v="0"/>
    <n v="5"/>
    <x v="2"/>
    <x v="3"/>
    <x v="0"/>
    <n v="7"/>
    <s v="Dirty Work"/>
    <n v="4.2"/>
    <m/>
    <m/>
    <n v="3"/>
    <s v=""/>
    <s v=""/>
    <s v=""/>
  </r>
  <r>
    <x v="0"/>
    <x v="0"/>
    <n v="6"/>
    <x v="3"/>
    <x v="1"/>
    <x v="2"/>
    <n v="3"/>
    <s v="Arcadia Queen"/>
    <m/>
    <n v="5.5"/>
    <m/>
    <n v="3"/>
    <n v="200"/>
    <s v=""/>
    <n v="-200"/>
  </r>
  <r>
    <x v="0"/>
    <x v="0"/>
    <n v="7"/>
    <x v="1"/>
    <x v="3"/>
    <x v="0"/>
    <n v="7"/>
    <s v="Odeum"/>
    <n v="11"/>
    <m/>
    <m/>
    <n v="7"/>
    <s v=""/>
    <s v=""/>
    <s v=""/>
  </r>
  <r>
    <x v="0"/>
    <x v="0"/>
    <n v="8"/>
    <x v="4"/>
    <x v="4"/>
    <x v="3"/>
    <n v="7"/>
    <s v="Ole Kirke"/>
    <n v="4.4000000000000004"/>
    <m/>
    <m/>
    <n v="3"/>
    <s v=""/>
    <s v=""/>
    <s v=""/>
  </r>
  <r>
    <x v="0"/>
    <x v="0"/>
    <n v="9"/>
    <x v="5"/>
    <x v="2"/>
    <x v="4"/>
    <n v="7"/>
    <s v="Mr Quickie"/>
    <m/>
    <n v="21"/>
    <m/>
    <n v="5"/>
    <n v="400"/>
    <s v=""/>
    <n v="-400"/>
  </r>
  <r>
    <x v="0"/>
    <x v="0"/>
    <n v="10"/>
    <x v="6"/>
    <x v="5"/>
    <x v="5"/>
    <n v="7"/>
    <s v="Chapada"/>
    <m/>
    <n v="4.8"/>
    <m/>
    <n v="5"/>
    <n v="200"/>
    <s v=""/>
    <n v="-200"/>
  </r>
  <r>
    <x v="1"/>
    <x v="0"/>
    <n v="2"/>
    <x v="0"/>
    <x v="2"/>
    <x v="0"/>
    <n v="4"/>
    <s v="Nonconformist"/>
    <n v="3.3"/>
    <m/>
    <m/>
    <n v="3"/>
    <n v="400"/>
    <n v="330"/>
    <n v="-70"/>
  </r>
  <r>
    <x v="1"/>
    <x v="0"/>
    <n v="3"/>
    <x v="6"/>
    <x v="0"/>
    <x v="0"/>
    <n v="5"/>
    <s v="Vegas Knight"/>
    <m/>
    <m/>
    <n v="7.5"/>
    <n v="6"/>
    <s v=""/>
    <s v=""/>
    <s v=""/>
  </r>
  <r>
    <x v="1"/>
    <x v="0"/>
    <n v="5"/>
    <x v="7"/>
    <x v="6"/>
    <x v="4"/>
    <n v="6"/>
    <s v="Yonkers"/>
    <n v="12"/>
    <m/>
    <m/>
    <n v="2"/>
    <n v="300"/>
    <n v="1200"/>
    <n v="900"/>
  </r>
  <r>
    <x v="1"/>
    <x v="0"/>
    <n v="6"/>
    <x v="8"/>
    <x v="5"/>
    <x v="3"/>
    <n v="3"/>
    <s v="Coruscate"/>
    <n v="4"/>
    <m/>
    <m/>
    <n v="2"/>
    <n v="200"/>
    <n v="400"/>
    <n v="200"/>
  </r>
  <r>
    <x v="1"/>
    <x v="0"/>
    <n v="7"/>
    <x v="9"/>
    <x v="4"/>
    <x v="3"/>
    <n v="7"/>
    <s v="Sovereign Award"/>
    <n v="3.7"/>
    <m/>
    <m/>
    <n v="3"/>
    <s v=""/>
    <s v=""/>
    <s v=""/>
  </r>
  <r>
    <x v="1"/>
    <x v="0"/>
    <n v="8"/>
    <x v="4"/>
    <x v="4"/>
    <x v="4"/>
    <n v="9"/>
    <s v="Strome"/>
    <m/>
    <n v="21"/>
    <m/>
    <n v="9"/>
    <s v=""/>
    <s v=""/>
    <s v=""/>
  </r>
  <r>
    <x v="2"/>
    <x v="0"/>
    <n v="1"/>
    <x v="1"/>
    <x v="1"/>
    <x v="1"/>
    <n v="5"/>
    <s v="Power Sceme"/>
    <n v="2.9"/>
    <m/>
    <m/>
    <n v="1"/>
    <n v="200"/>
    <n v="580"/>
    <n v="380"/>
  </r>
  <r>
    <x v="2"/>
    <x v="0"/>
    <n v="2"/>
    <x v="0"/>
    <x v="5"/>
    <x v="2"/>
    <n v="4"/>
    <s v="Incredulous Dream"/>
    <m/>
    <n v="12"/>
    <m/>
    <n v="4"/>
    <n v="200"/>
    <s v=""/>
    <n v="-200"/>
  </r>
  <r>
    <x v="2"/>
    <x v="0"/>
    <n v="3"/>
    <x v="9"/>
    <x v="0"/>
    <x v="4"/>
    <n v="8"/>
    <s v="Endanger"/>
    <n v="3.9"/>
    <m/>
    <m/>
    <n v="1"/>
    <s v=""/>
    <s v=""/>
    <s v=""/>
  </r>
  <r>
    <x v="2"/>
    <x v="0"/>
    <n v="6"/>
    <x v="0"/>
    <x v="5"/>
    <x v="4"/>
    <n v="5"/>
    <s v="Californian Zimbol"/>
    <n v="3.7"/>
    <m/>
    <m/>
    <n v="1"/>
    <n v="200"/>
    <n v="370"/>
    <n v="170"/>
  </r>
  <r>
    <x v="2"/>
    <x v="0"/>
    <n v="7"/>
    <x v="0"/>
    <x v="6"/>
    <x v="2"/>
    <n v="5"/>
    <s v="Graff"/>
    <n v="9"/>
    <m/>
    <m/>
    <n v="2"/>
    <n v="300"/>
    <n v="900"/>
    <n v="600"/>
  </r>
  <r>
    <x v="2"/>
    <x v="0"/>
    <n v="8"/>
    <x v="9"/>
    <x v="0"/>
    <x v="2"/>
    <n v="7"/>
    <s v="Wild Planet"/>
    <n v="5.9"/>
    <m/>
    <m/>
    <n v="4"/>
    <s v=""/>
    <s v=""/>
    <s v=""/>
  </r>
  <r>
    <x v="2"/>
    <x v="0"/>
    <n v="9"/>
    <x v="10"/>
    <x v="4"/>
    <x v="1"/>
    <n v="10"/>
    <s v="Verry Elleegant"/>
    <n v="5.4"/>
    <m/>
    <m/>
    <n v="1"/>
    <s v=""/>
    <s v=""/>
    <s v=""/>
  </r>
  <r>
    <x v="2"/>
    <x v="0"/>
    <n v="10"/>
    <x v="0"/>
    <x v="2"/>
    <x v="1"/>
    <n v="8"/>
    <s v="Madam Rouge"/>
    <m/>
    <n v="10"/>
    <m/>
    <n v="6"/>
    <n v="400"/>
    <s v=""/>
    <n v="-400"/>
  </r>
  <r>
    <x v="3"/>
    <x v="1"/>
    <n v="1"/>
    <x v="11"/>
    <x v="1"/>
    <x v="2"/>
    <n v="3"/>
    <s v="Irish Flame"/>
    <n v="4.5999999999999996"/>
    <m/>
    <m/>
    <n v="1"/>
    <n v="200"/>
    <n v="919.99999999999989"/>
    <n v="719.99999999999989"/>
  </r>
  <r>
    <x v="3"/>
    <x v="1"/>
    <n v="2"/>
    <x v="0"/>
    <x v="1"/>
    <x v="5"/>
    <n v="6"/>
    <s v="West Wind"/>
    <n v="2.7"/>
    <m/>
    <m/>
    <n v="1"/>
    <m/>
    <s v=""/>
    <s v=""/>
  </r>
  <r>
    <x v="3"/>
    <x v="1"/>
    <n v="3"/>
    <x v="3"/>
    <x v="6"/>
    <x v="2"/>
    <n v="5"/>
    <s v="Sansom"/>
    <n v="4.2"/>
    <m/>
    <m/>
    <n v="2"/>
    <n v="300"/>
    <n v="420"/>
    <n v="120"/>
  </r>
  <r>
    <x v="3"/>
    <x v="1"/>
    <n v="4"/>
    <x v="11"/>
    <x v="1"/>
    <x v="1"/>
    <n v="5"/>
    <s v="Iconoclasm"/>
    <m/>
    <n v="3.4"/>
    <m/>
    <n v="2"/>
    <n v="200"/>
    <s v=""/>
    <n v="-200"/>
  </r>
  <r>
    <x v="3"/>
    <x v="1"/>
    <n v="5"/>
    <x v="6"/>
    <x v="6"/>
    <x v="4"/>
    <n v="6"/>
    <s v="Sartorial Splendour"/>
    <m/>
    <n v="4.4000000000000004"/>
    <m/>
    <n v="6"/>
    <n v="300"/>
    <s v=""/>
    <n v="-300"/>
  </r>
  <r>
    <x v="3"/>
    <x v="1"/>
    <n v="7"/>
    <x v="0"/>
    <x v="2"/>
    <x v="2"/>
    <n v="6"/>
    <s v="Groundswell"/>
    <n v="3.4"/>
    <m/>
    <m/>
    <n v="3"/>
    <n v="400"/>
    <n v="340"/>
    <n v="-60"/>
  </r>
  <r>
    <x v="3"/>
    <x v="1"/>
    <n v="8"/>
    <x v="6"/>
    <x v="6"/>
    <x v="6"/>
    <n v="9"/>
    <s v="Hey Doc"/>
    <m/>
    <n v="11"/>
    <m/>
    <n v="5"/>
    <s v=""/>
    <s v=""/>
    <s v=""/>
  </r>
  <r>
    <x v="4"/>
    <x v="2"/>
    <n v="3"/>
    <x v="6"/>
    <x v="6"/>
    <x v="1"/>
    <n v="7"/>
    <s v="Portland Sky"/>
    <n v="4.8"/>
    <m/>
    <m/>
    <n v="2"/>
    <n v="300"/>
    <n v="480"/>
    <n v="180"/>
  </r>
  <r>
    <x v="4"/>
    <x v="2"/>
    <n v="4"/>
    <x v="6"/>
    <x v="2"/>
    <x v="1"/>
    <n v="8"/>
    <s v="Yes Baby Yes"/>
    <n v="13"/>
    <m/>
    <m/>
    <n v="4"/>
    <n v="400"/>
    <n v="1300"/>
    <n v="900"/>
  </r>
  <r>
    <x v="4"/>
    <x v="2"/>
    <n v="5"/>
    <x v="0"/>
    <x v="0"/>
    <x v="0"/>
    <n v="5"/>
    <s v="Sovereign Award"/>
    <n v="3.1"/>
    <m/>
    <m/>
    <n v="5"/>
    <s v=""/>
    <s v=""/>
    <s v=""/>
  </r>
  <r>
    <x v="4"/>
    <x v="2"/>
    <n v="7"/>
    <x v="11"/>
    <x v="0"/>
    <x v="0"/>
    <n v="5"/>
    <s v="Homesman"/>
    <n v="3.9"/>
    <m/>
    <m/>
    <n v="2"/>
    <s v=""/>
    <s v=""/>
    <s v=""/>
  </r>
  <r>
    <x v="4"/>
    <x v="2"/>
    <n v="8"/>
    <x v="7"/>
    <x v="4"/>
    <x v="3"/>
    <n v="7"/>
    <s v="Miami Bound"/>
    <m/>
    <n v="26"/>
    <m/>
    <n v="9"/>
    <s v=""/>
    <s v=""/>
    <s v=""/>
  </r>
  <r>
    <x v="4"/>
    <x v="2"/>
    <n v="9"/>
    <x v="4"/>
    <x v="3"/>
    <x v="0"/>
    <n v="7"/>
    <s v="Sir Dragonet"/>
    <n v="13"/>
    <m/>
    <m/>
    <n v="6"/>
    <s v=""/>
    <s v=""/>
    <s v=""/>
  </r>
  <r>
    <x v="4"/>
    <x v="2"/>
    <n v="10"/>
    <x v="9"/>
    <x v="5"/>
    <x v="1"/>
    <n v="6"/>
    <s v="La Mexicana"/>
    <n v="2.6"/>
    <m/>
    <m/>
    <n v="1"/>
    <n v="200"/>
    <n v="260"/>
    <n v="60"/>
  </r>
  <r>
    <x v="5"/>
    <x v="3"/>
    <n v="1"/>
    <x v="0"/>
    <x v="2"/>
    <x v="3"/>
    <n v="5"/>
    <s v="Crosshaven"/>
    <n v="4.2"/>
    <m/>
    <m/>
    <n v="2"/>
    <n v="400"/>
    <n v="420"/>
    <n v="20"/>
  </r>
  <r>
    <x v="5"/>
    <x v="3"/>
    <n v="2"/>
    <x v="4"/>
    <x v="2"/>
    <x v="1"/>
    <n v="8"/>
    <s v="Victoria Quay"/>
    <n v="7"/>
    <m/>
    <m/>
    <n v="4"/>
    <n v="400"/>
    <n v="700"/>
    <n v="300"/>
  </r>
  <r>
    <x v="5"/>
    <x v="3"/>
    <n v="3"/>
    <x v="8"/>
    <x v="4"/>
    <x v="2"/>
    <n v="8"/>
    <s v="Kemalpasa"/>
    <n v="5"/>
    <m/>
    <m/>
    <n v="2"/>
    <s v=""/>
    <s v=""/>
    <s v=""/>
  </r>
  <r>
    <x v="5"/>
    <x v="3"/>
    <n v="4"/>
    <x v="8"/>
    <x v="4"/>
    <x v="3"/>
    <n v="7"/>
    <s v="Ashrun"/>
    <n v="5.6"/>
    <m/>
    <m/>
    <n v="6"/>
    <s v=""/>
    <s v=""/>
    <s v=""/>
  </r>
  <r>
    <x v="5"/>
    <x v="3"/>
    <n v="5"/>
    <x v="1"/>
    <x v="2"/>
    <x v="6"/>
    <n v="10"/>
    <s v="Shout The Bar"/>
    <m/>
    <m/>
    <n v="31"/>
    <n v="12"/>
    <s v=""/>
    <s v=""/>
    <s v=""/>
  </r>
  <r>
    <x v="5"/>
    <x v="3"/>
    <n v="6"/>
    <x v="4"/>
    <x v="3"/>
    <x v="3"/>
    <n v="8"/>
    <s v="September Run"/>
    <n v="4.4000000000000004"/>
    <m/>
    <m/>
    <n v="3"/>
    <s v=""/>
    <s v=""/>
    <s v=""/>
  </r>
  <r>
    <x v="5"/>
    <x v="3"/>
    <n v="7"/>
    <x v="4"/>
    <x v="0"/>
    <x v="5"/>
    <n v="10"/>
    <s v="Johnny Get Angry"/>
    <m/>
    <n v="26"/>
    <m/>
    <n v="8"/>
    <s v=""/>
    <s v=""/>
    <s v=""/>
  </r>
  <r>
    <x v="5"/>
    <x v="3"/>
    <n v="8"/>
    <x v="12"/>
    <x v="3"/>
    <x v="5"/>
    <n v="12"/>
    <s v="Yulong Prince"/>
    <n v="12"/>
    <m/>
    <m/>
    <n v="2"/>
    <s v=""/>
    <s v=""/>
    <s v=""/>
  </r>
  <r>
    <x v="5"/>
    <x v="3"/>
    <n v="9"/>
    <x v="7"/>
    <x v="0"/>
    <x v="2"/>
    <n v="7"/>
    <s v="Fiesta"/>
    <n v="7"/>
    <m/>
    <m/>
    <n v="2"/>
    <s v=""/>
    <s v=""/>
    <s v=""/>
  </r>
  <r>
    <x v="6"/>
    <x v="3"/>
    <n v="2"/>
    <x v="7"/>
    <x v="6"/>
    <x v="5"/>
    <n v="8"/>
    <s v="No Restriction"/>
    <m/>
    <m/>
    <n v="47.9"/>
    <n v="12"/>
    <n v="300"/>
    <s v=""/>
    <n v="-300"/>
  </r>
  <r>
    <x v="6"/>
    <x v="3"/>
    <n v="3"/>
    <x v="0"/>
    <x v="5"/>
    <x v="5"/>
    <n v="7"/>
    <s v="Alleboom"/>
    <n v="4"/>
    <m/>
    <m/>
    <n v="1"/>
    <n v="200"/>
    <n v="400"/>
    <n v="200"/>
  </r>
  <r>
    <x v="6"/>
    <x v="3"/>
    <n v="4"/>
    <x v="7"/>
    <x v="2"/>
    <x v="1"/>
    <n v="8"/>
    <s v="Sin To Win"/>
    <n v="8.6"/>
    <m/>
    <m/>
    <n v="1"/>
    <n v="400"/>
    <n v="860"/>
    <n v="460"/>
  </r>
  <r>
    <x v="6"/>
    <x v="3"/>
    <n v="5"/>
    <x v="9"/>
    <x v="5"/>
    <x v="6"/>
    <n v="8"/>
    <s v="Ain'tnodeeldone"/>
    <n v="1.95"/>
    <m/>
    <m/>
    <n v="2"/>
    <s v=""/>
    <s v=""/>
    <s v=""/>
  </r>
  <r>
    <x v="6"/>
    <x v="3"/>
    <n v="6"/>
    <x v="5"/>
    <x v="0"/>
    <x v="4"/>
    <n v="8"/>
    <s v="Outrageous"/>
    <n v="10"/>
    <m/>
    <m/>
    <n v="3"/>
    <s v=""/>
    <s v=""/>
    <s v=""/>
  </r>
  <r>
    <x v="6"/>
    <x v="3"/>
    <n v="7"/>
    <x v="13"/>
    <x v="7"/>
    <x v="0"/>
    <n v="11"/>
    <s v="Twilight Payment"/>
    <n v="29.1"/>
    <m/>
    <m/>
    <n v="11"/>
    <s v=""/>
    <s v=""/>
    <s v=""/>
  </r>
  <r>
    <x v="6"/>
    <x v="3"/>
    <n v="8"/>
    <x v="7"/>
    <x v="0"/>
    <x v="5"/>
    <n v="10"/>
    <s v="Purple Sector"/>
    <n v="2.2999999999999998"/>
    <m/>
    <m/>
    <n v="2"/>
    <s v=""/>
    <s v=""/>
    <s v=""/>
  </r>
  <r>
    <x v="6"/>
    <x v="3"/>
    <n v="9"/>
    <x v="4"/>
    <x v="2"/>
    <x v="1"/>
    <n v="8"/>
    <s v="Rich Hips"/>
    <m/>
    <n v="26"/>
    <m/>
    <n v="7"/>
    <n v="400"/>
    <s v=""/>
    <n v="-400"/>
  </r>
  <r>
    <x v="6"/>
    <x v="3"/>
    <n v="10"/>
    <x v="1"/>
    <x v="4"/>
    <x v="1"/>
    <n v="10"/>
    <s v="Exhilarates"/>
    <n v="7.5"/>
    <m/>
    <m/>
    <n v="6"/>
    <s v=""/>
    <s v=""/>
    <s v=""/>
  </r>
  <r>
    <x v="7"/>
    <x v="3"/>
    <n v="3"/>
    <x v="2"/>
    <x v="0"/>
    <x v="0"/>
    <n v="5"/>
    <s v="Ancestory"/>
    <n v="3.3"/>
    <m/>
    <m/>
    <n v="3"/>
    <s v=""/>
    <s v=""/>
    <s v=""/>
  </r>
  <r>
    <x v="7"/>
    <x v="3"/>
    <n v="4"/>
    <x v="6"/>
    <x v="6"/>
    <x v="5"/>
    <n v="8"/>
    <s v="Irish Flame"/>
    <m/>
    <n v="9"/>
    <m/>
    <n v="7"/>
    <n v="300"/>
    <s v=""/>
    <n v="-300"/>
  </r>
  <r>
    <x v="7"/>
    <x v="3"/>
    <n v="5"/>
    <x v="7"/>
    <x v="0"/>
    <x v="4"/>
    <n v="8"/>
    <s v="Berdibek"/>
    <m/>
    <n v="10"/>
    <m/>
    <n v="7"/>
    <s v=""/>
    <s v=""/>
    <s v=""/>
  </r>
  <r>
    <x v="7"/>
    <x v="3"/>
    <n v="6"/>
    <x v="9"/>
    <x v="6"/>
    <x v="4"/>
    <n v="6"/>
    <s v="Rocha Clock"/>
    <n v="3.7"/>
    <m/>
    <m/>
    <n v="1"/>
    <n v="300"/>
    <n v="370"/>
    <n v="70"/>
  </r>
  <r>
    <x v="7"/>
    <x v="3"/>
    <n v="8"/>
    <x v="4"/>
    <x v="6"/>
    <x v="1"/>
    <n v="7"/>
    <s v="Personal"/>
    <n v="6"/>
    <m/>
    <m/>
    <n v="2"/>
    <n v="300"/>
    <n v="600"/>
    <n v="300"/>
  </r>
  <r>
    <x v="7"/>
    <x v="3"/>
    <n v="9"/>
    <x v="4"/>
    <x v="6"/>
    <x v="6"/>
    <n v="9"/>
    <s v="Written Beauty"/>
    <n v="1.95"/>
    <m/>
    <m/>
    <n v="1"/>
    <s v=""/>
    <s v=""/>
    <s v=""/>
  </r>
  <r>
    <x v="8"/>
    <x v="3"/>
    <n v="2"/>
    <x v="0"/>
    <x v="6"/>
    <x v="5"/>
    <n v="8"/>
    <s v="Shelby Cobra"/>
    <n v="3.8"/>
    <m/>
    <m/>
    <n v="3"/>
    <n v="300"/>
    <n v="380"/>
    <n v="80"/>
  </r>
  <r>
    <x v="8"/>
    <x v="3"/>
    <n v="3"/>
    <x v="0"/>
    <x v="2"/>
    <x v="2"/>
    <n v="6"/>
    <s v="Sansom"/>
    <m/>
    <n v="9"/>
    <m/>
    <n v="6"/>
    <n v="400"/>
    <s v=""/>
    <n v="-400"/>
  </r>
  <r>
    <x v="8"/>
    <x v="3"/>
    <n v="4"/>
    <x v="1"/>
    <x v="6"/>
    <x v="4"/>
    <n v="6"/>
    <s v="Power Sceme"/>
    <n v="12"/>
    <m/>
    <m/>
    <n v="3"/>
    <n v="300"/>
    <n v="1200"/>
    <n v="900"/>
  </r>
  <r>
    <x v="8"/>
    <x v="3"/>
    <n v="5"/>
    <x v="8"/>
    <x v="0"/>
    <x v="2"/>
    <n v="7"/>
    <s v="True Self"/>
    <n v="14"/>
    <m/>
    <m/>
    <n v="4"/>
    <s v=""/>
    <s v=""/>
    <s v=""/>
  </r>
  <r>
    <x v="8"/>
    <x v="3"/>
    <n v="6"/>
    <x v="8"/>
    <x v="5"/>
    <x v="5"/>
    <n v="7"/>
    <s v="Bivouac"/>
    <n v="3.3"/>
    <m/>
    <m/>
    <n v="2"/>
    <n v="200"/>
    <n v="330"/>
    <n v="130"/>
  </r>
  <r>
    <x v="8"/>
    <x v="3"/>
    <n v="7"/>
    <x v="1"/>
    <x v="6"/>
    <x v="6"/>
    <n v="9"/>
    <s v="Affair To Remember"/>
    <m/>
    <n v="10.3"/>
    <m/>
    <n v="7"/>
    <s v=""/>
    <s v=""/>
    <s v=""/>
  </r>
  <r>
    <x v="8"/>
    <x v="3"/>
    <n v="8"/>
    <x v="6"/>
    <x v="4"/>
    <x v="0"/>
    <n v="6"/>
    <s v="Arcadia Queen"/>
    <n v="2.6"/>
    <m/>
    <m/>
    <n v="1"/>
    <s v=""/>
    <s v=""/>
    <s v=""/>
  </r>
  <r>
    <x v="8"/>
    <x v="3"/>
    <n v="9"/>
    <x v="5"/>
    <x v="3"/>
    <x v="1"/>
    <n v="11"/>
    <s v="Leiter"/>
    <m/>
    <n v="20"/>
    <m/>
    <n v="9"/>
    <s v=""/>
    <s v=""/>
    <s v=""/>
  </r>
  <r>
    <x v="9"/>
    <x v="4"/>
    <n v="2"/>
    <x v="8"/>
    <x v="2"/>
    <x v="1"/>
    <n v="8"/>
    <s v="Hindaam"/>
    <n v="5.4"/>
    <m/>
    <m/>
    <n v="1"/>
    <n v="400"/>
    <n v="540"/>
    <n v="140"/>
  </r>
  <r>
    <x v="9"/>
    <x v="4"/>
    <n v="3"/>
    <x v="2"/>
    <x v="5"/>
    <x v="1"/>
    <n v="6"/>
    <s v="Kemalpasa"/>
    <n v="3.7"/>
    <m/>
    <m/>
    <n v="1"/>
    <n v="200"/>
    <n v="370"/>
    <n v="170"/>
  </r>
  <r>
    <x v="9"/>
    <x v="4"/>
    <n v="4"/>
    <x v="8"/>
    <x v="6"/>
    <x v="1"/>
    <n v="7"/>
    <s v="Shamino"/>
    <n v="6.5"/>
    <m/>
    <m/>
    <n v="3"/>
    <n v="300"/>
    <n v="650"/>
    <n v="350"/>
  </r>
  <r>
    <x v="9"/>
    <x v="4"/>
    <n v="5"/>
    <x v="2"/>
    <x v="0"/>
    <x v="0"/>
    <n v="5"/>
    <s v="Junipal"/>
    <n v="4"/>
    <m/>
    <m/>
    <n v="5"/>
    <s v=""/>
    <s v=""/>
    <s v=""/>
  </r>
  <r>
    <x v="9"/>
    <x v="4"/>
    <n v="7"/>
    <x v="9"/>
    <x v="6"/>
    <x v="1"/>
    <n v="7"/>
    <s v="Carif"/>
    <m/>
    <n v="5.5"/>
    <m/>
    <n v="4"/>
    <n v="300"/>
    <s v=""/>
    <n v="-300"/>
  </r>
  <r>
    <x v="9"/>
    <x v="4"/>
    <n v="8"/>
    <x v="0"/>
    <x v="0"/>
    <x v="2"/>
    <n v="7"/>
    <s v="Sound"/>
    <n v="5"/>
    <m/>
    <m/>
    <n v="4"/>
    <s v=""/>
    <s v=""/>
    <s v=""/>
  </r>
  <r>
    <x v="9"/>
    <x v="4"/>
    <n v="9"/>
    <x v="8"/>
    <x v="0"/>
    <x v="3"/>
    <n v="6"/>
    <s v="So Si Bon"/>
    <n v="12"/>
    <m/>
    <m/>
    <n v="4"/>
    <s v=""/>
    <s v=""/>
    <s v=""/>
  </r>
  <r>
    <x v="10"/>
    <x v="5"/>
    <n v="1"/>
    <x v="6"/>
    <x v="5"/>
    <x v="1"/>
    <n v="6"/>
    <s v="Riding The Wave"/>
    <m/>
    <n v="11.2"/>
    <m/>
    <n v="4"/>
    <n v="200"/>
    <s v=""/>
    <n v="-200"/>
  </r>
  <r>
    <x v="10"/>
    <x v="5"/>
    <n v="2"/>
    <x v="8"/>
    <x v="0"/>
    <x v="4"/>
    <n v="8"/>
    <s v="Blandford lad"/>
    <n v="10"/>
    <m/>
    <m/>
    <n v="3"/>
    <s v=""/>
    <s v=""/>
    <s v=""/>
  </r>
  <r>
    <x v="10"/>
    <x v="5"/>
    <n v="3"/>
    <x v="2"/>
    <x v="5"/>
    <x v="3"/>
    <n v="3"/>
    <s v="Trade Wind"/>
    <m/>
    <m/>
    <n v="31"/>
    <n v="4"/>
    <n v="200"/>
    <s v=""/>
    <n v="-200"/>
  </r>
  <r>
    <x v="10"/>
    <x v="5"/>
    <n v="5"/>
    <x v="6"/>
    <x v="3"/>
    <x v="0"/>
    <n v="7"/>
    <s v="Excess Funds"/>
    <n v="4.0999999999999996"/>
    <m/>
    <m/>
    <n v="1"/>
    <s v=""/>
    <s v=""/>
    <s v=""/>
  </r>
  <r>
    <x v="10"/>
    <x v="5"/>
    <n v="6"/>
    <x v="12"/>
    <x v="4"/>
    <x v="4"/>
    <n v="9"/>
    <s v="Snapdancer"/>
    <m/>
    <n v="12"/>
    <m/>
    <n v="7"/>
    <s v=""/>
    <s v=""/>
    <s v=""/>
  </r>
  <r>
    <x v="10"/>
    <x v="5"/>
    <n v="7"/>
    <x v="5"/>
    <x v="5"/>
    <x v="7"/>
    <n v="12"/>
    <s v="Skiddaw"/>
    <m/>
    <n v="20"/>
    <m/>
    <n v="4"/>
    <s v=""/>
    <s v=""/>
    <s v=""/>
  </r>
  <r>
    <x v="10"/>
    <x v="5"/>
    <n v="8"/>
    <x v="12"/>
    <x v="4"/>
    <x v="5"/>
    <n v="11"/>
    <s v="Irish Flame"/>
    <m/>
    <m/>
    <n v="21.8"/>
    <n v="12"/>
    <s v=""/>
    <s v=""/>
    <s v=""/>
  </r>
  <r>
    <x v="10"/>
    <x v="5"/>
    <n v="9"/>
    <x v="6"/>
    <x v="0"/>
    <x v="3"/>
    <n v="6"/>
    <s v="Sisstar"/>
    <m/>
    <n v="7.5"/>
    <m/>
    <n v="6"/>
    <s v=""/>
    <s v=""/>
    <s v=""/>
  </r>
  <r>
    <x v="10"/>
    <x v="5"/>
    <n v="10"/>
    <x v="5"/>
    <x v="4"/>
    <x v="6"/>
    <n v="12"/>
    <s v="Titan Blinders"/>
    <m/>
    <n v="9.5"/>
    <m/>
    <n v="6"/>
    <s v=""/>
    <s v=""/>
    <s v=""/>
  </r>
  <r>
    <x v="11"/>
    <x v="2"/>
    <n v="1"/>
    <x v="2"/>
    <x v="6"/>
    <x v="3"/>
    <n v="4"/>
    <s v="Seb Song"/>
    <n v="3.5"/>
    <m/>
    <m/>
    <n v="2"/>
    <n v="300"/>
    <n v="350"/>
    <n v="50"/>
  </r>
  <r>
    <x v="11"/>
    <x v="2"/>
    <n v="4"/>
    <x v="6"/>
    <x v="2"/>
    <x v="2"/>
    <n v="6"/>
    <s v="Re Edit"/>
    <n v="4"/>
    <m/>
    <m/>
    <n v="1"/>
    <n v="400"/>
    <n v="400"/>
    <n v="0"/>
  </r>
  <r>
    <x v="11"/>
    <x v="2"/>
    <n v="5"/>
    <x v="2"/>
    <x v="5"/>
    <x v="1"/>
    <n v="6"/>
    <s v="Ocean Beyond"/>
    <m/>
    <n v="13"/>
    <m/>
    <n v="5"/>
    <n v="200"/>
    <s v=""/>
    <n v="-200"/>
  </r>
  <r>
    <x v="11"/>
    <x v="2"/>
    <n v="6"/>
    <x v="1"/>
    <x v="5"/>
    <x v="6"/>
    <n v="8"/>
    <s v="All Banter"/>
    <m/>
    <n v="3.1"/>
    <m/>
    <n v="5"/>
    <s v=""/>
    <s v=""/>
    <s v=""/>
  </r>
  <r>
    <x v="11"/>
    <x v="2"/>
    <n v="7"/>
    <x v="7"/>
    <x v="5"/>
    <x v="5"/>
    <n v="7"/>
    <s v="One More Try"/>
    <n v="4.5"/>
    <m/>
    <m/>
    <n v="2"/>
    <n v="200"/>
    <n v="450"/>
    <n v="250"/>
  </r>
  <r>
    <x v="11"/>
    <x v="2"/>
    <n v="8"/>
    <x v="8"/>
    <x v="6"/>
    <x v="8"/>
    <n v="10"/>
    <s v="Grandview Avenue"/>
    <m/>
    <n v="9"/>
    <m/>
    <n v="7"/>
    <s v=""/>
    <s v=""/>
    <s v=""/>
  </r>
  <r>
    <x v="11"/>
    <x v="2"/>
    <n v="9"/>
    <x v="7"/>
    <x v="6"/>
    <x v="5"/>
    <n v="8"/>
    <s v="Bandersnatch"/>
    <m/>
    <n v="7.5"/>
    <m/>
    <n v="5"/>
    <n v="300"/>
    <s v=""/>
    <n v="-300"/>
  </r>
  <r>
    <x v="12"/>
    <x v="6"/>
    <n v="5"/>
    <x v="8"/>
    <x v="6"/>
    <x v="2"/>
    <n v="5"/>
    <s v="Tavidance"/>
    <n v="2.15"/>
    <m/>
    <m/>
    <n v="3"/>
    <n v="300"/>
    <n v="215"/>
    <n v="-85"/>
  </r>
  <r>
    <x v="12"/>
    <x v="6"/>
    <n v="6"/>
    <x v="7"/>
    <x v="0"/>
    <x v="4"/>
    <n v="8"/>
    <s v="Sirius Suspect"/>
    <n v="5"/>
    <m/>
    <m/>
    <n v="1"/>
    <s v=""/>
    <s v=""/>
    <s v=""/>
  </r>
  <r>
    <x v="12"/>
    <x v="6"/>
    <n v="7"/>
    <x v="8"/>
    <x v="5"/>
    <x v="1"/>
    <n v="6"/>
    <s v="Attorney"/>
    <n v="3.6"/>
    <m/>
    <m/>
    <n v="1"/>
    <n v="200"/>
    <n v="360"/>
    <n v="160"/>
  </r>
  <r>
    <x v="12"/>
    <x v="6"/>
    <n v="8"/>
    <x v="7"/>
    <x v="6"/>
    <x v="6"/>
    <n v="9"/>
    <s v="The Astrologist"/>
    <n v="2.5"/>
    <m/>
    <m/>
    <n v="1"/>
    <s v=""/>
    <s v=""/>
    <s v=""/>
  </r>
  <r>
    <x v="13"/>
    <x v="7"/>
    <n v="3"/>
    <x v="2"/>
    <x v="2"/>
    <x v="2"/>
    <n v="6"/>
    <s v="Independent Road"/>
    <n v="7.1"/>
    <m/>
    <m/>
    <n v="3"/>
    <n v="400"/>
    <n v="710"/>
    <n v="310"/>
  </r>
  <r>
    <x v="13"/>
    <x v="7"/>
    <n v="4"/>
    <x v="7"/>
    <x v="0"/>
    <x v="2"/>
    <n v="7"/>
    <s v="Myakee"/>
    <n v="4.8"/>
    <m/>
    <m/>
    <n v="4"/>
    <s v=""/>
    <s v=""/>
    <s v=""/>
  </r>
  <r>
    <x v="13"/>
    <x v="7"/>
    <n v="5"/>
    <x v="2"/>
    <x v="2"/>
    <x v="2"/>
    <n v="6"/>
    <s v="Fabergino"/>
    <n v="4.0999999999999996"/>
    <m/>
    <m/>
    <n v="3"/>
    <n v="400"/>
    <n v="409.99999999999994"/>
    <n v="9.9999999999999432"/>
  </r>
  <r>
    <x v="13"/>
    <x v="7"/>
    <n v="7"/>
    <x v="8"/>
    <x v="5"/>
    <x v="4"/>
    <n v="5"/>
    <s v="Mr Money Bags"/>
    <m/>
    <n v="12"/>
    <m/>
    <n v="3"/>
    <n v="200"/>
    <s v=""/>
    <n v="-200"/>
  </r>
  <r>
    <x v="13"/>
    <x v="7"/>
    <n v="8"/>
    <x v="1"/>
    <x v="0"/>
    <x v="1"/>
    <n v="9"/>
    <s v="Somerset Magham"/>
    <n v="4"/>
    <m/>
    <m/>
    <n v="1"/>
    <s v=""/>
    <s v=""/>
    <s v=""/>
  </r>
  <r>
    <x v="13"/>
    <x v="7"/>
    <n v="9"/>
    <x v="4"/>
    <x v="6"/>
    <x v="1"/>
    <n v="7"/>
    <s v="Paul's Regret"/>
    <m/>
    <n v="7"/>
    <m/>
    <n v="6"/>
    <n v="300"/>
    <s v=""/>
    <n v="-300"/>
  </r>
  <r>
    <x v="14"/>
    <x v="7"/>
    <n v="1"/>
    <x v="8"/>
    <x v="6"/>
    <x v="4"/>
    <n v="6"/>
    <s v="Wentwood"/>
    <m/>
    <n v="10"/>
    <m/>
    <n v="4"/>
    <n v="300"/>
    <s v=""/>
    <n v="-300"/>
  </r>
  <r>
    <x v="14"/>
    <x v="7"/>
    <n v="4"/>
    <x v="0"/>
    <x v="6"/>
    <x v="4"/>
    <n v="6"/>
    <s v="Long Arm"/>
    <m/>
    <n v="9"/>
    <m/>
    <n v="5"/>
    <n v="300"/>
    <s v=""/>
    <n v="-300"/>
  </r>
  <r>
    <x v="14"/>
    <x v="7"/>
    <n v="5"/>
    <x v="7"/>
    <x v="6"/>
    <x v="5"/>
    <n v="8"/>
    <s v="Seberate"/>
    <m/>
    <m/>
    <n v="13"/>
    <n v="9"/>
    <n v="300"/>
    <s v=""/>
    <n v="-300"/>
  </r>
  <r>
    <x v="14"/>
    <x v="7"/>
    <n v="6"/>
    <x v="1"/>
    <x v="6"/>
    <x v="2"/>
    <n v="5"/>
    <s v="Lunakorn"/>
    <n v="6.5"/>
    <m/>
    <m/>
    <n v="3"/>
    <n v="300"/>
    <n v="650"/>
    <n v="350"/>
  </r>
  <r>
    <x v="14"/>
    <x v="7"/>
    <n v="7"/>
    <x v="7"/>
    <x v="6"/>
    <x v="1"/>
    <n v="7"/>
    <s v="Defiant Dancer"/>
    <n v="2.6"/>
    <m/>
    <m/>
    <n v="1"/>
    <n v="300"/>
    <n v="260"/>
    <n v="-40"/>
  </r>
  <r>
    <x v="14"/>
    <x v="7"/>
    <n v="8"/>
    <x v="4"/>
    <x v="2"/>
    <x v="5"/>
    <n v="9"/>
    <s v="Vassilator"/>
    <n v="19"/>
    <m/>
    <m/>
    <n v="3"/>
    <n v="400"/>
    <n v="1900"/>
    <n v="1500"/>
  </r>
  <r>
    <x v="14"/>
    <x v="7"/>
    <n v="9"/>
    <x v="4"/>
    <x v="6"/>
    <x v="6"/>
    <n v="9"/>
    <s v="Sword Of Mercy"/>
    <m/>
    <n v="4.4000000000000004"/>
    <m/>
    <n v="5"/>
    <s v=""/>
    <s v=""/>
    <s v=""/>
  </r>
  <r>
    <x v="15"/>
    <x v="0"/>
    <n v="2"/>
    <x v="6"/>
    <x v="5"/>
    <x v="1"/>
    <n v="6"/>
    <s v="Zoushine"/>
    <n v="3.2"/>
    <m/>
    <m/>
    <n v="1"/>
    <n v="200"/>
    <n v="320"/>
    <n v="120"/>
  </r>
  <r>
    <x v="15"/>
    <x v="0"/>
    <n v="3"/>
    <x v="2"/>
    <x v="5"/>
    <x v="1"/>
    <n v="6"/>
    <s v="Ayrton"/>
    <n v="1.65"/>
    <m/>
    <m/>
    <n v="1"/>
    <n v="200"/>
    <n v="165"/>
    <n v="-35"/>
  </r>
  <r>
    <x v="15"/>
    <x v="0"/>
    <n v="4"/>
    <x v="8"/>
    <x v="5"/>
    <x v="5"/>
    <n v="7"/>
    <s v="Never Again"/>
    <m/>
    <n v="19.600000000000001"/>
    <m/>
    <n v="6"/>
    <n v="200"/>
    <s v=""/>
    <n v="-200"/>
  </r>
  <r>
    <x v="15"/>
    <x v="0"/>
    <n v="5"/>
    <x v="5"/>
    <x v="4"/>
    <x v="1"/>
    <n v="10"/>
    <s v="Score"/>
    <n v="5.0999999999999996"/>
    <m/>
    <m/>
    <n v="6"/>
    <s v=""/>
    <s v=""/>
    <s v=""/>
  </r>
  <r>
    <x v="15"/>
    <x v="0"/>
    <n v="7"/>
    <x v="8"/>
    <x v="0"/>
    <x v="3"/>
    <n v="6"/>
    <s v="Pandemic"/>
    <n v="2.6"/>
    <m/>
    <m/>
    <n v="1"/>
    <s v=""/>
    <s v=""/>
    <s v=""/>
  </r>
  <r>
    <x v="15"/>
    <x v="0"/>
    <n v="8"/>
    <x v="9"/>
    <x v="2"/>
    <x v="5"/>
    <n v="9"/>
    <s v="Defribrillate"/>
    <m/>
    <m/>
    <n v="37.4"/>
    <n v="10"/>
    <n v="400"/>
    <s v=""/>
    <n v="-400"/>
  </r>
  <r>
    <x v="15"/>
    <x v="0"/>
    <n v="9"/>
    <x v="1"/>
    <x v="6"/>
    <x v="8"/>
    <n v="10"/>
    <s v="Takumi"/>
    <m/>
    <n v="12"/>
    <m/>
    <n v="9"/>
    <s v=""/>
    <s v=""/>
    <s v=""/>
  </r>
  <r>
    <x v="16"/>
    <x v="7"/>
    <n v="3"/>
    <x v="6"/>
    <x v="2"/>
    <x v="4"/>
    <n v="7"/>
    <s v="Tralee Rose"/>
    <n v="2.9"/>
    <m/>
    <m/>
    <n v="3"/>
    <n v="400"/>
    <n v="290"/>
    <n v="-110"/>
  </r>
  <r>
    <x v="16"/>
    <x v="7"/>
    <n v="4"/>
    <x v="0"/>
    <x v="4"/>
    <x v="2"/>
    <n v="8"/>
    <s v="Sirius Suspect"/>
    <n v="3.3"/>
    <m/>
    <m/>
    <n v="2"/>
    <s v=""/>
    <s v=""/>
    <s v=""/>
  </r>
  <r>
    <x v="16"/>
    <x v="7"/>
    <n v="5"/>
    <x v="8"/>
    <x v="6"/>
    <x v="1"/>
    <n v="7"/>
    <s v="Riding The Wave"/>
    <n v="4.0999999999999996"/>
    <m/>
    <m/>
    <n v="2"/>
    <n v="300"/>
    <n v="409.99999999999994"/>
    <n v="109.99999999999994"/>
  </r>
  <r>
    <x v="16"/>
    <x v="7"/>
    <n v="7"/>
    <x v="7"/>
    <x v="5"/>
    <x v="5"/>
    <n v="7"/>
    <s v="Hasseltoff"/>
    <n v="4"/>
    <m/>
    <m/>
    <n v="2"/>
    <n v="200"/>
    <n v="400"/>
    <n v="200"/>
  </r>
  <r>
    <x v="16"/>
    <x v="7"/>
    <n v="8"/>
    <x v="1"/>
    <x v="2"/>
    <x v="2"/>
    <n v="6"/>
    <s v="Fundraiser"/>
    <n v="3.2"/>
    <m/>
    <m/>
    <n v="3"/>
    <n v="400"/>
    <n v="320"/>
    <n v="-80"/>
  </r>
  <r>
    <x v="17"/>
    <x v="0"/>
    <n v="7"/>
    <x v="7"/>
    <x v="0"/>
    <x v="1"/>
    <n v="9"/>
    <s v="Rule The World"/>
    <m/>
    <n v="10"/>
    <m/>
    <n v="6"/>
    <s v=""/>
    <s v=""/>
    <s v=""/>
  </r>
  <r>
    <x v="17"/>
    <x v="0"/>
    <n v="8"/>
    <x v="1"/>
    <x v="0"/>
    <x v="1"/>
    <n v="9"/>
    <s v="Sword Of Mercy"/>
    <n v="5.0999999999999996"/>
    <m/>
    <m/>
    <n v="1"/>
    <s v=""/>
    <s v=""/>
    <s v=""/>
  </r>
  <r>
    <x v="17"/>
    <x v="0"/>
    <n v="9"/>
    <x v="1"/>
    <x v="4"/>
    <x v="4"/>
    <n v="9"/>
    <s v="Heavenly Emperor"/>
    <n v="5.5"/>
    <m/>
    <m/>
    <n v="5"/>
    <s v=""/>
    <s v=""/>
    <s v=""/>
  </r>
  <r>
    <x v="18"/>
    <x v="7"/>
    <n v="6"/>
    <x v="9"/>
    <x v="6"/>
    <x v="1"/>
    <n v="7"/>
    <s v="Defibrillate"/>
    <n v="5.3"/>
    <m/>
    <m/>
    <n v="1"/>
    <n v="300"/>
    <n v="530"/>
    <n v="230"/>
  </r>
  <r>
    <x v="18"/>
    <x v="7"/>
    <n v="7"/>
    <x v="2"/>
    <x v="6"/>
    <x v="2"/>
    <n v="5"/>
    <s v="Never Again"/>
    <m/>
    <n v="8.8000000000000007"/>
    <m/>
    <n v="5"/>
    <n v="300"/>
    <s v=""/>
    <n v="-300"/>
  </r>
  <r>
    <x v="19"/>
    <x v="7"/>
    <n v="3"/>
    <x v="2"/>
    <x v="6"/>
    <x v="1"/>
    <n v="7"/>
    <s v="Absolute Flirt"/>
    <n v="2.4"/>
    <m/>
    <m/>
    <n v="1"/>
    <n v="300"/>
    <n v="240"/>
    <n v="-60"/>
  </r>
  <r>
    <x v="18"/>
    <x v="7"/>
    <n v="5"/>
    <x v="0"/>
    <x v="5"/>
    <x v="5"/>
    <n v="7"/>
    <s v="Over Exposure"/>
    <n v="2.6"/>
    <m/>
    <m/>
    <n v="2"/>
    <n v="200"/>
    <n v="260"/>
    <n v="60"/>
  </r>
  <r>
    <x v="18"/>
    <x v="7"/>
    <n v="6"/>
    <x v="8"/>
    <x v="3"/>
    <x v="4"/>
    <n v="10"/>
    <s v="Viral"/>
    <n v="4.5"/>
    <m/>
    <m/>
    <n v="2"/>
    <s v=""/>
    <s v=""/>
    <s v=""/>
  </r>
  <r>
    <x v="18"/>
    <x v="7"/>
    <n v="7"/>
    <x v="8"/>
    <x v="1"/>
    <x v="1"/>
    <n v="5"/>
    <s v="Fabergino"/>
    <n v="4.4000000000000004"/>
    <m/>
    <m/>
    <n v="1"/>
    <n v="200"/>
    <n v="880.00000000000011"/>
    <n v="680.00000000000011"/>
  </r>
  <r>
    <x v="18"/>
    <x v="7"/>
    <n v="8"/>
    <x v="4"/>
    <x v="0"/>
    <x v="5"/>
    <n v="10"/>
    <s v="Coolth"/>
    <m/>
    <n v="6.4"/>
    <m/>
    <n v="6"/>
    <s v=""/>
    <s v=""/>
    <s v=""/>
  </r>
  <r>
    <x v="18"/>
    <x v="7"/>
    <n v="9"/>
    <x v="0"/>
    <x v="2"/>
    <x v="3"/>
    <n v="5"/>
    <s v="Housay"/>
    <n v="5.4"/>
    <m/>
    <m/>
    <n v="4"/>
    <n v="400"/>
    <n v="540"/>
    <n v="140"/>
  </r>
  <r>
    <x v="20"/>
    <x v="4"/>
    <n v="3"/>
    <x v="6"/>
    <x v="2"/>
    <x v="2"/>
    <n v="6"/>
    <s v="Second Slip"/>
    <n v="3.5"/>
    <m/>
    <m/>
    <n v="2"/>
    <n v="400"/>
    <n v="350"/>
    <n v="-50"/>
  </r>
  <r>
    <x v="20"/>
    <x v="4"/>
    <n v="4"/>
    <x v="2"/>
    <x v="2"/>
    <x v="2"/>
    <n v="6"/>
    <s v="Mosh Music"/>
    <n v="6.5"/>
    <m/>
    <m/>
    <n v="1"/>
    <n v="400"/>
    <n v="650"/>
    <n v="250"/>
  </r>
  <r>
    <x v="20"/>
    <x v="4"/>
    <n v="7"/>
    <x v="0"/>
    <x v="2"/>
    <x v="3"/>
    <n v="5"/>
    <s v="Grinzinger Allee"/>
    <n v="2.4"/>
    <m/>
    <m/>
    <n v="1"/>
    <n v="400"/>
    <n v="240"/>
    <n v="-160"/>
  </r>
  <r>
    <x v="20"/>
    <x v="4"/>
    <n v="9"/>
    <x v="9"/>
    <x v="3"/>
    <x v="2"/>
    <n v="9"/>
    <s v="Ididitforlove"/>
    <n v="3.8"/>
    <m/>
    <m/>
    <n v="1"/>
    <s v=""/>
    <s v=""/>
    <s v=""/>
  </r>
  <r>
    <x v="21"/>
    <x v="0"/>
    <n v="2"/>
    <x v="0"/>
    <x v="0"/>
    <x v="2"/>
    <n v="7"/>
    <s v="Takumi"/>
    <n v="4.2"/>
    <m/>
    <m/>
    <n v="2"/>
    <s v=""/>
    <s v=""/>
    <s v=""/>
  </r>
  <r>
    <x v="21"/>
    <x v="0"/>
    <n v="5"/>
    <x v="11"/>
    <x v="6"/>
    <x v="2"/>
    <n v="5"/>
    <s v="La Mexicana"/>
    <n v="2.5"/>
    <m/>
    <m/>
    <n v="2"/>
    <n v="300"/>
    <n v="250"/>
    <n v="-50"/>
  </r>
  <r>
    <x v="21"/>
    <x v="0"/>
    <n v="6"/>
    <x v="0"/>
    <x v="2"/>
    <x v="2"/>
    <n v="6"/>
    <s v="Blazejowski"/>
    <n v="19.7"/>
    <m/>
    <m/>
    <n v="4"/>
    <n v="400"/>
    <n v="1970"/>
    <n v="1570"/>
  </r>
  <r>
    <x v="21"/>
    <x v="0"/>
    <n v="7"/>
    <x v="8"/>
    <x v="6"/>
    <x v="1"/>
    <n v="7"/>
    <s v="All Banter"/>
    <n v="4"/>
    <m/>
    <m/>
    <n v="2"/>
    <n v="300"/>
    <n v="400"/>
    <n v="100"/>
  </r>
  <r>
    <x v="22"/>
    <x v="0"/>
    <n v="2"/>
    <x v="8"/>
    <x v="2"/>
    <x v="4"/>
    <n v="7"/>
    <s v="Aussie Nugget"/>
    <n v="3.4"/>
    <m/>
    <m/>
    <n v="3"/>
    <n v="400"/>
    <n v="340"/>
    <n v="-60"/>
  </r>
  <r>
    <x v="22"/>
    <x v="0"/>
    <n v="6"/>
    <x v="0"/>
    <x v="5"/>
    <x v="1"/>
    <n v="6"/>
    <s v="Ginger Jones"/>
    <m/>
    <n v="9"/>
    <m/>
    <n v="6"/>
    <n v="200"/>
    <s v=""/>
    <n v="-200"/>
  </r>
  <r>
    <x v="22"/>
    <x v="0"/>
    <n v="7"/>
    <x v="6"/>
    <x v="6"/>
    <x v="4"/>
    <n v="6"/>
    <s v="Long Arm"/>
    <n v="4.2"/>
    <m/>
    <m/>
    <n v="3"/>
    <n v="300"/>
    <n v="420"/>
    <n v="120"/>
  </r>
  <r>
    <x v="22"/>
    <x v="0"/>
    <n v="8"/>
    <x v="9"/>
    <x v="0"/>
    <x v="5"/>
    <n v="10"/>
    <s v="Silent Sovereign"/>
    <m/>
    <n v="21"/>
    <m/>
    <n v="9"/>
    <s v=""/>
    <s v=""/>
    <s v=""/>
  </r>
  <r>
    <x v="22"/>
    <x v="0"/>
    <n v="9"/>
    <x v="9"/>
    <x v="2"/>
    <x v="1"/>
    <n v="8"/>
    <s v="Defibrillate"/>
    <n v="1.2"/>
    <m/>
    <m/>
    <n v="2"/>
    <n v="400"/>
    <n v="120"/>
    <n v="-280"/>
  </r>
  <r>
    <x v="23"/>
    <x v="0"/>
    <n v="1"/>
    <x v="6"/>
    <x v="0"/>
    <x v="3"/>
    <n v="6"/>
    <s v="Regardsmaree"/>
    <n v="1.9"/>
    <m/>
    <m/>
    <n v="3"/>
    <s v=""/>
    <s v=""/>
    <s v=""/>
  </r>
  <r>
    <x v="23"/>
    <x v="0"/>
    <n v="6"/>
    <x v="8"/>
    <x v="2"/>
    <x v="1"/>
    <n v="8"/>
    <s v="Best Of Days"/>
    <n v="3.8"/>
    <m/>
    <m/>
    <n v="1"/>
    <n v="400"/>
    <n v="380"/>
    <n v="-20"/>
  </r>
  <r>
    <x v="23"/>
    <x v="0"/>
    <n v="7"/>
    <x v="9"/>
    <x v="6"/>
    <x v="1"/>
    <n v="7"/>
    <s v="Probabeel"/>
    <n v="3.7"/>
    <m/>
    <m/>
    <n v="2"/>
    <n v="300"/>
    <n v="370"/>
    <n v="70"/>
  </r>
  <r>
    <x v="23"/>
    <x v="0"/>
    <n v="8"/>
    <x v="6"/>
    <x v="0"/>
    <x v="2"/>
    <n v="7"/>
    <s v="Streets Of Avalon"/>
    <n v="9.5"/>
    <m/>
    <m/>
    <n v="3"/>
    <s v=""/>
    <s v=""/>
    <s v=""/>
  </r>
  <r>
    <x v="23"/>
    <x v="0"/>
    <n v="9"/>
    <x v="8"/>
    <x v="5"/>
    <x v="5"/>
    <n v="7"/>
    <s v="Prophet's Thumb"/>
    <m/>
    <m/>
    <n v="9.5"/>
    <n v="7"/>
    <n v="200"/>
    <s v=""/>
    <n v="-200"/>
  </r>
  <r>
    <x v="24"/>
    <x v="7"/>
    <n v="1"/>
    <x v="2"/>
    <x v="2"/>
    <x v="2"/>
    <n v="6"/>
    <s v="Quantum Mechanic"/>
    <n v="2.6"/>
    <m/>
    <m/>
    <n v="3"/>
    <n v="400"/>
    <n v="260"/>
    <n v="-140"/>
  </r>
  <r>
    <x v="24"/>
    <x v="7"/>
    <n v="3"/>
    <x v="6"/>
    <x v="5"/>
    <x v="4"/>
    <n v="5"/>
    <s v="Regardsmaree"/>
    <n v="2.15"/>
    <m/>
    <m/>
    <n v="1"/>
    <n v="200"/>
    <n v="215"/>
    <n v="15"/>
  </r>
  <r>
    <x v="24"/>
    <x v="7"/>
    <n v="4"/>
    <x v="8"/>
    <x v="5"/>
    <x v="1"/>
    <n v="6"/>
    <s v="Runaway"/>
    <m/>
    <m/>
    <n v="31"/>
    <n v="8"/>
    <n v="200"/>
    <s v=""/>
    <n v="-200"/>
  </r>
  <r>
    <x v="24"/>
    <x v="7"/>
    <n v="6"/>
    <x v="8"/>
    <x v="2"/>
    <x v="1"/>
    <n v="8"/>
    <s v="Skyman"/>
    <n v="3.6"/>
    <m/>
    <m/>
    <n v="3"/>
    <n v="400"/>
    <n v="360"/>
    <n v="-40"/>
  </r>
  <r>
    <x v="24"/>
    <x v="7"/>
    <n v="8"/>
    <x v="0"/>
    <x v="6"/>
    <x v="3"/>
    <n v="4"/>
    <s v="Nature Strip"/>
    <n v="4.8"/>
    <m/>
    <m/>
    <n v="3"/>
    <n v="300"/>
    <n v="480"/>
    <n v="180"/>
  </r>
  <r>
    <x v="24"/>
    <x v="7"/>
    <n v="9"/>
    <x v="9"/>
    <x v="6"/>
    <x v="4"/>
    <n v="6"/>
    <s v="I'm Telling Ya"/>
    <m/>
    <m/>
    <n v="15"/>
    <n v="10"/>
    <n v="300"/>
    <s v=""/>
    <n v="-300"/>
  </r>
  <r>
    <x v="25"/>
    <x v="0"/>
    <n v="1"/>
    <x v="0"/>
    <x v="0"/>
    <x v="3"/>
    <n v="6"/>
    <s v="Defibrillate"/>
    <n v="2.5"/>
    <m/>
    <m/>
    <n v="1"/>
    <s v=""/>
    <s v=""/>
    <s v=""/>
  </r>
  <r>
    <x v="25"/>
    <x v="0"/>
    <n v="4"/>
    <x v="0"/>
    <x v="6"/>
    <x v="2"/>
    <n v="5"/>
    <s v="Rich Hips"/>
    <m/>
    <n v="5.5"/>
    <m/>
    <n v="4"/>
    <n v="300"/>
    <s v=""/>
    <n v="-300"/>
  </r>
  <r>
    <x v="25"/>
    <x v="0"/>
    <n v="6"/>
    <x v="6"/>
    <x v="2"/>
    <x v="4"/>
    <n v="7"/>
    <s v="Probabeel"/>
    <n v="4.4000000000000004"/>
    <m/>
    <m/>
    <n v="3"/>
    <n v="400"/>
    <n v="440.00000000000006"/>
    <n v="40.000000000000057"/>
  </r>
  <r>
    <x v="25"/>
    <x v="0"/>
    <n v="9"/>
    <x v="8"/>
    <x v="2"/>
    <x v="2"/>
    <n v="6"/>
    <s v="Paradee"/>
    <n v="5"/>
    <m/>
    <m/>
    <n v="4"/>
    <n v="400"/>
    <n v="500"/>
    <n v="100"/>
  </r>
  <r>
    <x v="26"/>
    <x v="7"/>
    <n v="1"/>
    <x v="0"/>
    <x v="0"/>
    <x v="3"/>
    <n v="6"/>
    <s v="Prophet's Thumb"/>
    <n v="2.5"/>
    <m/>
    <m/>
    <n v="1"/>
    <s v=""/>
    <s v=""/>
    <s v=""/>
  </r>
  <r>
    <x v="26"/>
    <x v="7"/>
    <n v="4"/>
    <x v="0"/>
    <x v="6"/>
    <x v="2"/>
    <n v="5"/>
    <s v="Rich Hips"/>
    <m/>
    <n v="5.5"/>
    <m/>
    <n v="4"/>
    <n v="300"/>
    <s v=""/>
    <n v="-300"/>
  </r>
  <r>
    <x v="26"/>
    <x v="7"/>
    <n v="6"/>
    <x v="6"/>
    <x v="2"/>
    <x v="4"/>
    <n v="7"/>
    <s v="Probabeel"/>
    <n v="4.4000000000000004"/>
    <m/>
    <m/>
    <n v="3"/>
    <n v="400"/>
    <n v="440.00000000000006"/>
    <n v="40.000000000000057"/>
  </r>
  <r>
    <x v="26"/>
    <x v="7"/>
    <n v="8"/>
    <x v="10"/>
    <x v="8"/>
    <x v="2"/>
    <n v="15"/>
    <s v="Portlan Sky"/>
    <n v="6"/>
    <m/>
    <m/>
    <n v="9"/>
    <s v=""/>
    <s v=""/>
    <s v=""/>
  </r>
  <r>
    <x v="26"/>
    <x v="7"/>
    <n v="9"/>
    <x v="8"/>
    <x v="2"/>
    <x v="2"/>
    <n v="6"/>
    <s v="Paradee"/>
    <n v="5"/>
    <m/>
    <m/>
    <n v="4"/>
    <n v="400"/>
    <n v="500"/>
    <n v="100"/>
  </r>
  <r>
    <x v="27"/>
    <x v="7"/>
    <n v="3"/>
    <x v="2"/>
    <x v="5"/>
    <x v="5"/>
    <n v="7"/>
    <s v="So Si Bon"/>
    <n v="8.1999999999999993"/>
    <m/>
    <m/>
    <n v="2"/>
    <n v="200"/>
    <n v="819.99999999999989"/>
    <n v="619.99999999999989"/>
  </r>
  <r>
    <x v="27"/>
    <x v="7"/>
    <n v="6"/>
    <x v="14"/>
    <x v="0"/>
    <x v="5"/>
    <n v="10"/>
    <s v="Zoutori"/>
    <n v="22.5"/>
    <m/>
    <m/>
    <n v="5"/>
    <s v=""/>
    <s v=""/>
    <s v=""/>
  </r>
  <r>
    <x v="27"/>
    <x v="7"/>
    <n v="7"/>
    <x v="8"/>
    <x v="6"/>
    <x v="5"/>
    <n v="8"/>
    <s v="Sovereign Award"/>
    <n v="8"/>
    <m/>
    <m/>
    <n v="1"/>
    <n v="300"/>
    <n v="800"/>
    <n v="500"/>
  </r>
  <r>
    <x v="27"/>
    <x v="7"/>
    <n v="8"/>
    <x v="14"/>
    <x v="0"/>
    <x v="9"/>
    <n v="13"/>
    <s v="Homesman"/>
    <m/>
    <n v="26"/>
    <m/>
    <n v="9"/>
    <s v=""/>
    <s v=""/>
    <s v=""/>
  </r>
  <r>
    <x v="28"/>
    <x v="2"/>
    <n v="1"/>
    <x v="2"/>
    <x v="5"/>
    <x v="4"/>
    <n v="5"/>
    <s v="Playoffs"/>
    <m/>
    <n v="5"/>
    <m/>
    <n v="5"/>
    <n v="200"/>
    <s v=""/>
    <n v="-200"/>
  </r>
  <r>
    <x v="28"/>
    <x v="2"/>
    <n v="3"/>
    <x v="0"/>
    <x v="2"/>
    <x v="3"/>
    <n v="5"/>
    <s v="Persan"/>
    <n v="6"/>
    <m/>
    <m/>
    <n v="3"/>
    <n v="400"/>
    <n v="600"/>
    <n v="200"/>
  </r>
  <r>
    <x v="28"/>
    <x v="2"/>
    <n v="4"/>
    <x v="0"/>
    <x v="6"/>
    <x v="4"/>
    <n v="6"/>
    <s v="Ancestry"/>
    <n v="3.5"/>
    <m/>
    <m/>
    <n v="2"/>
    <n v="300"/>
    <n v="350"/>
    <n v="50"/>
  </r>
  <r>
    <x v="28"/>
    <x v="2"/>
    <n v="8"/>
    <x v="5"/>
    <x v="6"/>
    <x v="4"/>
    <n v="6"/>
    <s v="Mugatoo"/>
    <n v="9.6999999999999993"/>
    <m/>
    <m/>
    <n v="2"/>
    <n v="300"/>
    <n v="969.99999999999989"/>
    <n v="669.99999999999989"/>
  </r>
  <r>
    <x v="28"/>
    <x v="2"/>
    <n v="9"/>
    <x v="2"/>
    <x v="6"/>
    <x v="3"/>
    <n v="4"/>
    <s v="Exeter"/>
    <m/>
    <m/>
    <n v="5"/>
    <n v="6"/>
    <n v="300"/>
    <s v=""/>
    <n v="-300"/>
  </r>
  <r>
    <x v="29"/>
    <x v="1"/>
    <n v="6"/>
    <x v="2"/>
    <x v="5"/>
    <x v="1"/>
    <n v="6"/>
    <s v="Quantum Mechanic"/>
    <n v="8.5"/>
    <m/>
    <m/>
    <n v="1"/>
    <n v="200"/>
    <n v="850"/>
    <n v="650"/>
  </r>
  <r>
    <x v="29"/>
    <x v="1"/>
    <n v="7"/>
    <x v="7"/>
    <x v="2"/>
    <x v="5"/>
    <n v="9"/>
    <s v="Masked Crusader"/>
    <n v="9"/>
    <m/>
    <m/>
    <n v="2"/>
    <n v="400"/>
    <n v="900"/>
    <n v="500"/>
  </r>
  <r>
    <x v="30"/>
    <x v="8"/>
    <n v="2"/>
    <x v="3"/>
    <x v="6"/>
    <x v="4"/>
    <n v="6"/>
    <s v="Mohican Heights"/>
    <n v="4.2"/>
    <m/>
    <m/>
    <n v="3"/>
    <n v="300"/>
    <n v="420"/>
    <n v="120"/>
  </r>
  <r>
    <x v="30"/>
    <x v="8"/>
    <n v="4"/>
    <x v="0"/>
    <x v="4"/>
    <x v="3"/>
    <n v="7"/>
    <s v="Ginger Jones"/>
    <n v="10"/>
    <m/>
    <m/>
    <n v="4"/>
    <s v=""/>
    <s v=""/>
    <s v=""/>
  </r>
  <r>
    <x v="30"/>
    <x v="8"/>
    <n v="5"/>
    <x v="8"/>
    <x v="2"/>
    <x v="1"/>
    <n v="8"/>
    <s v="Satorial Splendor"/>
    <n v="5"/>
    <m/>
    <m/>
    <n v="2"/>
    <n v="400"/>
    <n v="500"/>
    <n v="100"/>
  </r>
  <r>
    <x v="30"/>
    <x v="8"/>
    <n v="7"/>
    <x v="8"/>
    <x v="4"/>
    <x v="2"/>
    <n v="8"/>
    <s v="Mount Popa"/>
    <n v="2.2999999999999998"/>
    <m/>
    <m/>
    <n v="1"/>
    <s v=""/>
    <s v=""/>
    <s v=""/>
  </r>
  <r>
    <x v="30"/>
    <x v="8"/>
    <n v="8"/>
    <x v="6"/>
    <x v="5"/>
    <x v="1"/>
    <n v="6"/>
    <s v="Laverrod"/>
    <m/>
    <n v="8"/>
    <m/>
    <n v="4"/>
    <n v="200"/>
    <s v=""/>
    <n v="-200"/>
  </r>
  <r>
    <x v="31"/>
    <x v="9"/>
    <n v="1"/>
    <x v="0"/>
    <x v="6"/>
    <x v="3"/>
    <n v="4"/>
    <s v="Groundswell"/>
    <m/>
    <n v="5"/>
    <m/>
    <n v="4"/>
    <n v="300"/>
    <s v=""/>
    <n v="-300"/>
  </r>
  <r>
    <x v="31"/>
    <x v="9"/>
    <n v="2"/>
    <x v="6"/>
    <x v="2"/>
    <x v="2"/>
    <n v="6"/>
    <s v="Sam's Image"/>
    <m/>
    <n v="7.3"/>
    <m/>
    <n v="5"/>
    <n v="400"/>
    <s v=""/>
    <n v="-400"/>
  </r>
  <r>
    <x v="31"/>
    <x v="9"/>
    <n v="4"/>
    <x v="9"/>
    <x v="6"/>
    <x v="2"/>
    <n v="5"/>
    <s v="Fabciful Toff"/>
    <n v="2.4"/>
    <m/>
    <m/>
    <n v="2"/>
    <n v="300"/>
    <n v="240"/>
    <n v="-60"/>
  </r>
  <r>
    <x v="31"/>
    <x v="9"/>
    <n v="5"/>
    <x v="6"/>
    <x v="6"/>
    <x v="4"/>
    <n v="6"/>
    <s v="The Stylist"/>
    <m/>
    <m/>
    <n v="10"/>
    <n v="7"/>
    <n v="300"/>
    <s v=""/>
    <n v="-300"/>
  </r>
  <r>
    <x v="31"/>
    <x v="9"/>
    <n v="8"/>
    <x v="5"/>
    <x v="5"/>
    <x v="6"/>
    <n v="8"/>
    <s v="Ironclad"/>
    <n v="2.2000000000000002"/>
    <m/>
    <m/>
    <n v="1"/>
    <s v=""/>
    <s v=""/>
    <s v=""/>
  </r>
  <r>
    <x v="32"/>
    <x v="0"/>
    <n v="6"/>
    <x v="6"/>
    <x v="2"/>
    <x v="2"/>
    <n v="6"/>
    <s v="Sword Of Mercy"/>
    <n v="7"/>
    <m/>
    <m/>
    <n v="2"/>
    <n v="400"/>
    <n v="700"/>
    <n v="300"/>
  </r>
  <r>
    <x v="32"/>
    <x v="0"/>
    <n v="7"/>
    <x v="5"/>
    <x v="0"/>
    <x v="2"/>
    <n v="7"/>
    <s v="Hang Man"/>
    <m/>
    <n v="10"/>
    <m/>
    <n v="6"/>
    <s v=""/>
    <s v=""/>
    <s v=""/>
  </r>
  <r>
    <x v="32"/>
    <x v="0"/>
    <n v="8"/>
    <x v="12"/>
    <x v="6"/>
    <x v="5"/>
    <n v="8"/>
    <s v="Mr Quickie"/>
    <n v="7.5"/>
    <m/>
    <m/>
    <n v="1"/>
    <n v="300"/>
    <n v="750"/>
    <n v="450"/>
  </r>
  <r>
    <x v="32"/>
    <x v="0"/>
    <n v="9"/>
    <x v="0"/>
    <x v="6"/>
    <x v="4"/>
    <n v="6"/>
    <s v="Skyman"/>
    <n v="4.8"/>
    <m/>
    <m/>
    <n v="1"/>
    <n v="300"/>
    <n v="480"/>
    <n v="180"/>
  </r>
  <r>
    <x v="33"/>
    <x v="0"/>
    <n v="2"/>
    <x v="11"/>
    <x v="1"/>
    <x v="0"/>
    <n v="1"/>
    <s v="Missile Mantra"/>
    <m/>
    <m/>
    <n v="5.5"/>
    <n v="5"/>
    <n v="200"/>
    <s v=""/>
    <n v="-200"/>
  </r>
  <r>
    <x v="33"/>
    <x v="0"/>
    <n v="4"/>
    <x v="6"/>
    <x v="6"/>
    <x v="5"/>
    <n v="8"/>
    <s v="Cordilla"/>
    <m/>
    <n v="5"/>
    <m/>
    <n v="5"/>
    <n v="300"/>
    <s v=""/>
    <n v="-300"/>
  </r>
  <r>
    <x v="33"/>
    <x v="0"/>
    <n v="7"/>
    <x v="7"/>
    <x v="2"/>
    <x v="1"/>
    <n v="8"/>
    <s v="Mohican Heights"/>
    <n v="5"/>
    <m/>
    <m/>
    <n v="2"/>
    <n v="400"/>
    <n v="500"/>
    <n v="100"/>
  </r>
  <r>
    <x v="33"/>
    <x v="0"/>
    <n v="8"/>
    <x v="6"/>
    <x v="2"/>
    <x v="3"/>
    <n v="5"/>
    <s v="Independent Road"/>
    <n v="7.5"/>
    <m/>
    <m/>
    <n v="1"/>
    <n v="400"/>
    <n v="750"/>
    <n v="350"/>
  </r>
  <r>
    <x v="33"/>
    <x v="0"/>
    <n v="9"/>
    <x v="8"/>
    <x v="6"/>
    <x v="2"/>
    <n v="5"/>
    <s v="Inverloch"/>
    <m/>
    <m/>
    <n v="24.1"/>
    <n v="9"/>
    <n v="300"/>
    <s v=""/>
    <n v="-300"/>
  </r>
  <r>
    <x v="34"/>
    <x v="0"/>
    <n v="1"/>
    <x v="8"/>
    <x v="5"/>
    <x v="1"/>
    <n v="6"/>
    <s v="Mahamadeis"/>
    <n v="1.9"/>
    <m/>
    <m/>
    <n v="1"/>
    <n v="200"/>
    <n v="190"/>
    <n v="-10"/>
  </r>
  <r>
    <x v="34"/>
    <x v="0"/>
    <n v="4"/>
    <x v="3"/>
    <x v="1"/>
    <x v="1"/>
    <n v="5"/>
    <s v="So Si Bon"/>
    <m/>
    <n v="3.6"/>
    <m/>
    <n v="2"/>
    <n v="200"/>
    <s v=""/>
    <n v="-200"/>
  </r>
  <r>
    <x v="34"/>
    <x v="0"/>
    <n v="7"/>
    <x v="9"/>
    <x v="2"/>
    <x v="5"/>
    <n v="9"/>
    <s v="Sisstar"/>
    <m/>
    <n v="10"/>
    <m/>
    <n v="5"/>
    <n v="400"/>
    <s v=""/>
    <n v="-400"/>
  </r>
  <r>
    <x v="34"/>
    <x v="0"/>
    <n v="8"/>
    <x v="7"/>
    <x v="6"/>
    <x v="1"/>
    <n v="7"/>
    <s v="Laverrod"/>
    <m/>
    <n v="5.5"/>
    <m/>
    <n v="4"/>
    <n v="300"/>
    <s v=""/>
    <n v="-300"/>
  </r>
  <r>
    <x v="34"/>
    <x v="0"/>
    <n v="9"/>
    <x v="5"/>
    <x v="2"/>
    <x v="1"/>
    <n v="8"/>
    <s v="Thousand Wishes"/>
    <n v="6.37"/>
    <m/>
    <m/>
    <n v="2"/>
    <n v="400"/>
    <n v="637"/>
    <n v="237"/>
  </r>
  <r>
    <x v="35"/>
    <x v="0"/>
    <n v="4"/>
    <x v="1"/>
    <x v="0"/>
    <x v="3"/>
    <n v="6"/>
    <s v="Intrepidacious"/>
    <n v="4.5999999999999996"/>
    <m/>
    <m/>
    <n v="2"/>
    <s v=""/>
    <s v=""/>
    <s v=""/>
  </r>
  <r>
    <x v="35"/>
    <x v="0"/>
    <n v="6"/>
    <x v="6"/>
    <x v="6"/>
    <x v="6"/>
    <n v="9"/>
    <s v="Open Minded"/>
    <n v="10.199999999999999"/>
    <m/>
    <m/>
    <n v="3"/>
    <s v=""/>
    <s v=""/>
    <s v=""/>
  </r>
  <r>
    <x v="35"/>
    <x v="0"/>
    <n v="7"/>
    <x v="7"/>
    <x v="4"/>
    <x v="2"/>
    <n v="8"/>
    <s v="Yonkers"/>
    <n v="4.2"/>
    <m/>
    <m/>
    <n v="1"/>
    <s v=""/>
    <s v=""/>
    <s v=""/>
  </r>
  <r>
    <x v="35"/>
    <x v="0"/>
    <n v="8"/>
    <x v="0"/>
    <x v="5"/>
    <x v="1"/>
    <n v="6"/>
    <s v="Still A Star"/>
    <n v="4.4000000000000004"/>
    <m/>
    <m/>
    <n v="1"/>
    <n v="200"/>
    <n v="440.00000000000006"/>
    <n v="240.00000000000006"/>
  </r>
  <r>
    <x v="35"/>
    <x v="0"/>
    <n v="9"/>
    <x v="1"/>
    <x v="3"/>
    <x v="2"/>
    <n v="9"/>
    <s v="Mr Exclusive"/>
    <m/>
    <m/>
    <n v="34.299999999999997"/>
    <n v="10"/>
    <s v=""/>
    <s v=""/>
    <s v=""/>
  </r>
  <r>
    <x v="36"/>
    <x v="7"/>
    <n v="1"/>
    <x v="11"/>
    <x v="5"/>
    <x v="3"/>
    <n v="3"/>
    <s v="Amade"/>
    <m/>
    <n v="5.4"/>
    <m/>
    <n v="3"/>
    <n v="200"/>
    <s v=""/>
    <n v="-200"/>
  </r>
  <r>
    <x v="36"/>
    <x v="7"/>
    <n v="2"/>
    <x v="9"/>
    <x v="6"/>
    <x v="5"/>
    <n v="8"/>
    <s v="Good And Proper"/>
    <n v="6.3"/>
    <m/>
    <m/>
    <n v="2"/>
    <n v="300"/>
    <n v="630"/>
    <n v="330"/>
  </r>
  <r>
    <x v="36"/>
    <x v="7"/>
    <n v="3"/>
    <x v="2"/>
    <x v="5"/>
    <x v="1"/>
    <n v="6"/>
    <s v="Sartorial Splendour"/>
    <n v="3"/>
    <m/>
    <m/>
    <n v="2"/>
    <n v="200"/>
    <n v="300"/>
    <n v="100"/>
  </r>
  <r>
    <x v="36"/>
    <x v="7"/>
    <n v="7"/>
    <x v="1"/>
    <x v="0"/>
    <x v="2"/>
    <n v="7"/>
    <s v="Vassilator"/>
    <n v="10"/>
    <m/>
    <m/>
    <n v="1"/>
    <s v=""/>
    <s v=""/>
    <s v=""/>
  </r>
  <r>
    <x v="37"/>
    <x v="4"/>
    <n v="3"/>
    <x v="6"/>
    <x v="6"/>
    <x v="1"/>
    <n v="7"/>
    <s v="Altai Ranger"/>
    <n v="3.2"/>
    <m/>
    <m/>
    <n v="3"/>
    <n v="300"/>
    <n v="320"/>
    <n v="20"/>
  </r>
  <r>
    <x v="37"/>
    <x v="4"/>
    <n v="4"/>
    <x v="0"/>
    <x v="2"/>
    <x v="1"/>
    <n v="8"/>
    <s v="Grand Promenade"/>
    <n v="2.25"/>
    <m/>
    <m/>
    <n v="3"/>
    <n v="400"/>
    <n v="225"/>
    <n v="-175"/>
  </r>
  <r>
    <x v="37"/>
    <x v="4"/>
    <n v="5"/>
    <x v="2"/>
    <x v="6"/>
    <x v="4"/>
    <n v="6"/>
    <s v="Dice Roll"/>
    <n v="3"/>
    <m/>
    <m/>
    <n v="1"/>
    <n v="300"/>
    <n v="300"/>
    <n v="0"/>
  </r>
  <r>
    <x v="37"/>
    <x v="4"/>
    <n v="6"/>
    <x v="6"/>
    <x v="0"/>
    <x v="4"/>
    <n v="8"/>
    <s v="Bons Abroad"/>
    <n v="4.5999999999999996"/>
    <m/>
    <m/>
    <n v="5"/>
    <s v=""/>
    <s v=""/>
    <s v=""/>
  </r>
  <r>
    <x v="37"/>
    <x v="4"/>
    <n v="8"/>
    <x v="6"/>
    <x v="4"/>
    <x v="3"/>
    <n v="7"/>
    <s v="Spring Choice"/>
    <n v="4.5999999999999996"/>
    <m/>
    <m/>
    <n v="2"/>
    <s v=""/>
    <s v=""/>
    <s v=""/>
  </r>
  <r>
    <x v="38"/>
    <x v="0"/>
    <n v="2"/>
    <x v="6"/>
    <x v="6"/>
    <x v="1"/>
    <n v="7"/>
    <s v="Excelman"/>
    <n v="2.2000000000000002"/>
    <m/>
    <m/>
    <n v="3"/>
    <n v="300"/>
    <n v="220.00000000000003"/>
    <n v="-79.999999999999972"/>
  </r>
  <r>
    <x v="38"/>
    <x v="0"/>
    <n v="3"/>
    <x v="8"/>
    <x v="2"/>
    <x v="1"/>
    <n v="8"/>
    <s v="Ruby Skye"/>
    <m/>
    <n v="15.7"/>
    <m/>
    <n v="7"/>
    <n v="400"/>
    <s v=""/>
    <n v="-400"/>
  </r>
  <r>
    <x v="38"/>
    <x v="0"/>
    <n v="5"/>
    <x v="2"/>
    <x v="2"/>
    <x v="3"/>
    <n v="5"/>
    <s v="Holbein"/>
    <n v="2.25"/>
    <m/>
    <m/>
    <n v="2"/>
    <n v="400"/>
    <n v="225"/>
    <n v="-175"/>
  </r>
  <r>
    <x v="38"/>
    <x v="0"/>
    <n v="6"/>
    <x v="0"/>
    <x v="6"/>
    <x v="5"/>
    <n v="8"/>
    <s v="Streetcar Stranger"/>
    <m/>
    <n v="2.9"/>
    <m/>
    <n v="4"/>
    <n v="300"/>
    <s v=""/>
    <n v="-300"/>
  </r>
  <r>
    <x v="39"/>
    <x v="7"/>
    <n v="3"/>
    <x v="0"/>
    <x v="2"/>
    <x v="3"/>
    <n v="5"/>
    <s v="Rock Prophet"/>
    <n v="15.1"/>
    <m/>
    <m/>
    <n v="3"/>
    <n v="400"/>
    <n v="1510"/>
    <n v="1110"/>
  </r>
  <r>
    <x v="39"/>
    <x v="7"/>
    <n v="4"/>
    <x v="0"/>
    <x v="5"/>
    <x v="4"/>
    <n v="5"/>
    <s v="Declares War"/>
    <m/>
    <n v="7.5"/>
    <m/>
    <n v="5"/>
    <n v="200"/>
    <s v=""/>
    <n v="-200"/>
  </r>
  <r>
    <x v="39"/>
    <x v="7"/>
    <n v="5"/>
    <x v="6"/>
    <x v="0"/>
    <x v="2"/>
    <n v="7"/>
    <s v="Bons Abroad"/>
    <n v="4.2"/>
    <m/>
    <m/>
    <n v="3"/>
    <s v=""/>
    <s v=""/>
    <s v=""/>
  </r>
  <r>
    <x v="39"/>
    <x v="7"/>
    <n v="6"/>
    <x v="6"/>
    <x v="0"/>
    <x v="3"/>
    <n v="6"/>
    <s v="Realm Of Flowers"/>
    <n v="3.8"/>
    <m/>
    <m/>
    <n v="5"/>
    <s v=""/>
    <s v=""/>
    <s v=""/>
  </r>
  <r>
    <x v="39"/>
    <x v="7"/>
    <n v="8"/>
    <x v="0"/>
    <x v="2"/>
    <x v="3"/>
    <n v="5"/>
    <s v="Yulong January"/>
    <n v="3.7"/>
    <m/>
    <m/>
    <n v="2"/>
    <n v="400"/>
    <n v="370"/>
    <n v="-30"/>
  </r>
  <r>
    <x v="40"/>
    <x v="7"/>
    <n v="2"/>
    <x v="0"/>
    <x v="5"/>
    <x v="4"/>
    <n v="5"/>
    <s v="Mongolian Marshall"/>
    <m/>
    <m/>
    <n v="14.7"/>
    <n v="6"/>
    <n v="200"/>
    <s v=""/>
    <n v="-200"/>
  </r>
  <r>
    <x v="40"/>
    <x v="7"/>
    <n v="4"/>
    <x v="0"/>
    <x v="6"/>
    <x v="3"/>
    <n v="4"/>
    <s v="Heart Of Puissance"/>
    <n v="2.1"/>
    <m/>
    <m/>
    <n v="3"/>
    <n v="300"/>
    <n v="210"/>
    <n v="-90"/>
  </r>
  <r>
    <x v="40"/>
    <x v="7"/>
    <n v="8"/>
    <x v="5"/>
    <x v="4"/>
    <x v="2"/>
    <n v="8"/>
    <s v="Romancer"/>
    <m/>
    <m/>
    <n v="151"/>
    <n v="10"/>
    <s v=""/>
    <s v=""/>
    <s v=""/>
  </r>
  <r>
    <x v="40"/>
    <x v="7"/>
    <n v="9"/>
    <x v="12"/>
    <x v="0"/>
    <x v="5"/>
    <n v="10"/>
    <s v="Don't Doubt Dory"/>
    <m/>
    <n v="8.5"/>
    <m/>
    <n v="6"/>
    <s v=""/>
    <s v=""/>
    <s v=""/>
  </r>
  <r>
    <x v="41"/>
    <x v="7"/>
    <n v="4"/>
    <x v="9"/>
    <x v="6"/>
    <x v="5"/>
    <n v="8"/>
    <s v="Plaquette"/>
    <n v="3.6"/>
    <m/>
    <m/>
    <n v="1"/>
    <n v="300"/>
    <n v="360"/>
    <n v="60"/>
  </r>
  <r>
    <x v="41"/>
    <x v="7"/>
    <n v="5"/>
    <x v="7"/>
    <x v="2"/>
    <x v="2"/>
    <n v="6"/>
    <s v="Biometric"/>
    <n v="13"/>
    <m/>
    <m/>
    <n v="2"/>
    <n v="400"/>
    <n v="1300"/>
    <n v="900"/>
  </r>
  <r>
    <x v="41"/>
    <x v="7"/>
    <n v="6"/>
    <x v="0"/>
    <x v="6"/>
    <x v="3"/>
    <n v="4"/>
    <s v="Yonkers"/>
    <n v="2.8"/>
    <m/>
    <m/>
    <n v="3"/>
    <n v="300"/>
    <n v="280"/>
    <n v="-20"/>
  </r>
  <r>
    <x v="41"/>
    <x v="7"/>
    <n v="7"/>
    <x v="7"/>
    <x v="6"/>
    <x v="1"/>
    <n v="7"/>
    <s v="Strategic Phil"/>
    <m/>
    <n v="9.5"/>
    <m/>
    <n v="8"/>
    <n v="300"/>
    <s v=""/>
    <n v="-300"/>
  </r>
  <r>
    <x v="41"/>
    <x v="7"/>
    <n v="9"/>
    <x v="3"/>
    <x v="5"/>
    <x v="4"/>
    <n v="5"/>
    <s v="Satorial Splendor"/>
    <m/>
    <n v="4.9000000000000004"/>
    <m/>
    <n v="5"/>
    <n v="200"/>
    <s v=""/>
    <n v="-200"/>
  </r>
  <r>
    <x v="42"/>
    <x v="7"/>
    <n v="1"/>
    <x v="3"/>
    <x v="1"/>
    <x v="3"/>
    <n v="2"/>
    <s v="Grand Promenade"/>
    <n v="1.35"/>
    <m/>
    <m/>
    <n v="1"/>
    <n v="200"/>
    <n v="270"/>
    <n v="70"/>
  </r>
  <r>
    <x v="42"/>
    <x v="7"/>
    <n v="2"/>
    <x v="6"/>
    <x v="2"/>
    <x v="3"/>
    <n v="5"/>
    <s v="Snickerdoodledandy"/>
    <n v="3.3"/>
    <m/>
    <m/>
    <n v="1"/>
    <n v="400"/>
    <n v="330"/>
    <n v="-70"/>
  </r>
  <r>
    <x v="42"/>
    <x v="7"/>
    <n v="5"/>
    <x v="8"/>
    <x v="2"/>
    <x v="1"/>
    <n v="8"/>
    <s v="Yulong January"/>
    <n v="2.6"/>
    <m/>
    <m/>
    <n v="1"/>
    <n v="400"/>
    <n v="260"/>
    <n v="-140"/>
  </r>
  <r>
    <x v="42"/>
    <x v="7"/>
    <n v="9"/>
    <x v="12"/>
    <x v="0"/>
    <x v="3"/>
    <n v="6"/>
    <s v="Lunar Flare"/>
    <n v="6"/>
    <m/>
    <m/>
    <n v="5"/>
    <s v=""/>
    <s v=""/>
    <s v=""/>
  </r>
  <r>
    <x v="43"/>
    <x v="4"/>
    <n v="4"/>
    <x v="1"/>
    <x v="6"/>
    <x v="1"/>
    <n v="7"/>
    <s v="Chassis"/>
    <m/>
    <m/>
    <n v="36.1"/>
    <n v="8"/>
    <n v="300"/>
    <s v=""/>
    <n v="-300"/>
  </r>
  <r>
    <x v="43"/>
    <x v="4"/>
    <n v="5"/>
    <x v="6"/>
    <x v="6"/>
    <x v="4"/>
    <n v="6"/>
    <s v="No Effort"/>
    <n v="6"/>
    <m/>
    <m/>
    <n v="3"/>
    <n v="300"/>
    <n v="600"/>
    <n v="300"/>
  </r>
  <r>
    <x v="43"/>
    <x v="4"/>
    <n v="8"/>
    <x v="1"/>
    <x v="9"/>
    <x v="4"/>
    <n v="11"/>
    <s v="Sir Kalahad"/>
    <n v="7"/>
    <m/>
    <m/>
    <n v="5"/>
    <s v=""/>
    <s v=""/>
    <s v=""/>
  </r>
  <r>
    <x v="43"/>
    <x v="4"/>
    <n v="9"/>
    <x v="6"/>
    <x v="6"/>
    <x v="4"/>
    <n v="6"/>
    <s v="Zipping Boy"/>
    <n v="4"/>
    <m/>
    <m/>
    <n v="1"/>
    <n v="300"/>
    <n v="400"/>
    <n v="100"/>
  </r>
  <r>
    <x v="44"/>
    <x v="7"/>
    <n v="2"/>
    <x v="9"/>
    <x v="5"/>
    <x v="5"/>
    <n v="7"/>
    <s v="South Pacific"/>
    <n v="2.8"/>
    <m/>
    <m/>
    <n v="1"/>
    <n v="200"/>
    <n v="280"/>
    <n v="80"/>
  </r>
  <r>
    <x v="44"/>
    <x v="7"/>
    <n v="4"/>
    <x v="9"/>
    <x v="6"/>
    <x v="5"/>
    <n v="8"/>
    <s v="Don't Tell The Boss"/>
    <m/>
    <n v="11"/>
    <m/>
    <n v="6"/>
    <n v="300"/>
    <s v=""/>
    <n v="-3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724BC76-343A-4D5B-8A22-EE21037DF41C}" name="PivotTable1" cacheId="74" applyNumberFormats="0" applyBorderFormats="0" applyFontFormats="0" applyPatternFormats="0" applyAlignmentFormats="0" applyWidthHeightFormats="1" dataCaption="Values" updatedVersion="7" minRefreshableVersion="3" itemPrintTitles="1" createdVersion="6" indent="0" outline="1" outlineData="1" multipleFieldFilters="0">
  <location ref="B11:E52" firstHeaderRow="0" firstDataRow="1" firstDataCol="1" rowPageCount="4" colPageCount="1"/>
  <pivotFields count="15">
    <pivotField axis="axisRow" numFmtId="164" showAll="0">
      <items count="4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t="default"/>
      </items>
    </pivotField>
    <pivotField axis="axisPage" multipleItemSelectionAllowed="1" showAll="0">
      <items count="12">
        <item h="1" x="5"/>
        <item x="0"/>
        <item x="7"/>
        <item x="3"/>
        <item x="2"/>
        <item x="1"/>
        <item h="1" x="6"/>
        <item x="4"/>
        <item m="1" x="10"/>
        <item h="1" x="8"/>
        <item h="1" x="9"/>
        <item t="default"/>
      </items>
    </pivotField>
    <pivotField showAll="0"/>
    <pivotField axis="axisPage" multipleItemSelectionAllowed="1" showAll="0">
      <items count="16">
        <item x="11"/>
        <item x="3"/>
        <item x="2"/>
        <item x="0"/>
        <item x="6"/>
        <item x="8"/>
        <item x="9"/>
        <item x="7"/>
        <item x="1"/>
        <item x="4"/>
        <item x="5"/>
        <item x="12"/>
        <item x="10"/>
        <item x="13"/>
        <item x="14"/>
        <item t="default"/>
      </items>
    </pivotField>
    <pivotField axis="axisPage" multipleItemSelectionAllowed="1" showAll="0">
      <items count="11">
        <item x="1"/>
        <item x="5"/>
        <item x="6"/>
        <item x="2"/>
        <item h="1" x="0"/>
        <item h="1" x="4"/>
        <item h="1" x="3"/>
        <item h="1" x="7"/>
        <item h="1" x="8"/>
        <item h="1" x="9"/>
        <item t="default"/>
      </items>
    </pivotField>
    <pivotField axis="axisPage" multipleItemSelectionAllowed="1" showAll="0">
      <items count="11">
        <item x="3"/>
        <item x="2"/>
        <item x="4"/>
        <item x="1"/>
        <item x="5"/>
        <item h="1" x="6"/>
        <item h="1" x="8"/>
        <item h="1" x="7"/>
        <item x="0"/>
        <item h="1" x="9"/>
        <item t="default"/>
      </items>
    </pivotField>
    <pivotField showAll="0"/>
    <pivotField showAll="0"/>
    <pivotField showAll="0"/>
    <pivotField showAll="0"/>
    <pivotField showAll="0"/>
    <pivotField showAll="0"/>
    <pivotField dataField="1" showAll="0"/>
    <pivotField dataField="1" showAll="0"/>
    <pivotField dataField="1" showAll="0"/>
  </pivotFields>
  <rowFields count="1">
    <field x="0"/>
  </rowFields>
  <rowItems count="4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1"/>
    </i>
    <i>
      <x v="13"/>
    </i>
    <i>
      <x v="14"/>
    </i>
    <i>
      <x v="15"/>
    </i>
    <i>
      <x v="16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4">
    <pageField fld="1" hier="-1"/>
    <pageField fld="3" hier="-1"/>
    <pageField fld="4" hier="-1"/>
    <pageField fld="5" hier="-1"/>
  </pageFields>
  <dataFields count="3">
    <dataField name="Sum of 5 or less Top Bet " fld="12" baseField="0" baseItem="1"/>
    <dataField name="Sum of Return" fld="13" baseField="0" baseItem="1"/>
    <dataField name="Sum of Profit" fld="14" baseField="0" baseItem="1"/>
  </dataFields>
  <formats count="21">
    <format dxfId="132">
      <pivotArea type="all" dataOnly="0" outline="0" fieldPosition="0"/>
    </format>
    <format dxfId="133">
      <pivotArea outline="0" collapsedLevelsAreSubtotals="1" fieldPosition="0"/>
    </format>
    <format dxfId="134">
      <pivotArea field="0" type="button" dataOnly="0" labelOnly="1" outline="0" axis="axisRow" fieldPosition="0"/>
    </format>
    <format dxfId="135">
      <pivotArea dataOnly="0" labelOnly="1" fieldPosition="0">
        <references count="1">
          <reference field="0" count="0"/>
        </references>
      </pivotArea>
    </format>
    <format dxfId="136">
      <pivotArea dataOnly="0" labelOnly="1" grandRow="1" outline="0" fieldPosition="0"/>
    </format>
    <format dxfId="137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38">
      <pivotArea type="all" dataOnly="0" outline="0" fieldPosition="0"/>
    </format>
    <format dxfId="139">
      <pivotArea outline="0" collapsedLevelsAreSubtotals="1" fieldPosition="0"/>
    </format>
    <format dxfId="140">
      <pivotArea field="0" type="button" dataOnly="0" labelOnly="1" outline="0" axis="axisRow" fieldPosition="0"/>
    </format>
    <format dxfId="141">
      <pivotArea dataOnly="0" labelOnly="1" fieldPosition="0">
        <references count="1">
          <reference field="0" count="0"/>
        </references>
      </pivotArea>
    </format>
    <format dxfId="142">
      <pivotArea dataOnly="0" labelOnly="1" grandRow="1" outline="0" fieldPosition="0"/>
    </format>
    <format dxfId="143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44">
      <pivotArea field="0" type="button" dataOnly="0" labelOnly="1" outline="0" axis="axisRow" fieldPosition="0"/>
    </format>
    <format dxfId="145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46">
      <pivotArea field="0" type="button" dataOnly="0" labelOnly="1" outline="0" axis="axisRow" fieldPosition="0"/>
    </format>
    <format dxfId="147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48">
      <pivotArea outline="0" collapsedLevelsAreSubtotals="1" fieldPosition="0"/>
    </format>
    <format dxfId="149">
      <pivotArea dataOnly="0" labelOnly="1" fieldPosition="0">
        <references count="1">
          <reference field="0" count="0"/>
        </references>
      </pivotArea>
    </format>
    <format dxfId="150">
      <pivotArea dataOnly="0" labelOnly="1" grandRow="1" outline="0" fieldPosition="0"/>
    </format>
    <format dxfId="151">
      <pivotArea grandRow="1" outline="0" collapsedLevelsAreSubtotals="1" fieldPosition="0"/>
    </format>
    <format dxfId="152">
      <pivotArea dataOnly="0" labelOnly="1" grandRow="1" outline="0" fieldPosition="0"/>
    </format>
  </formats>
  <conditionalFormats count="2">
    <conditionalFormat priority="1">
      <pivotAreas count="1">
        <pivotArea type="data" outline="0" collapsedLevelsAreSubtotals="1" fieldPosition="0">
          <references count="1">
            <reference field="4294967294" count="1" selected="0">
              <x v="2"/>
            </reference>
          </references>
        </pivotArea>
      </pivotAreas>
    </conditionalFormat>
    <conditionalFormat priority="2">
      <pivotAreas count="1">
        <pivotArea type="data" outline="0" collapsedLevelsAreSubtotals="1" fieldPosition="0">
          <references count="1">
            <reference field="4294967294" count="1" selected="0">
              <x v="2"/>
            </reference>
          </references>
        </pivotArea>
      </pivotAreas>
    </conditionalFormat>
  </conditional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BEED952-BEE7-431A-85C5-38F140220F9D}" name="PivotTable1" cacheId="60" applyNumberFormats="0" applyBorderFormats="0" applyFontFormats="0" applyPatternFormats="0" applyAlignmentFormats="0" applyWidthHeightFormats="1" dataCaption="Values" updatedVersion="7" minRefreshableVersion="3" itemPrintTitles="1" createdVersion="6" indent="0" outline="1" outlineData="1" multipleFieldFilters="0" rowHeaderCaption="Date">
  <location ref="B4:G49" firstHeaderRow="0" firstDataRow="1" firstDataCol="1" rowPageCount="2" colPageCount="1"/>
  <pivotFields count="18">
    <pivotField axis="axisRow" numFmtId="164" showAll="0">
      <items count="4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t="default"/>
      </items>
    </pivotField>
    <pivotField showAll="0"/>
    <pivotField showAll="0"/>
    <pivotField showAll="0"/>
    <pivotField axis="axisPage" dataField="1" multipleItemSelectionAllowed="1" showAll="0">
      <items count="11">
        <item x="1"/>
        <item x="5"/>
        <item x="6"/>
        <item x="2"/>
        <item h="1" x="0"/>
        <item h="1" x="4"/>
        <item h="1" x="3"/>
        <item h="1" x="7"/>
        <item h="1" x="8"/>
        <item h="1" x="9"/>
        <item t="default"/>
      </items>
    </pivotField>
    <pivotField axis="axisPage" multipleItemSelectionAllowed="1" showAll="0">
      <items count="11">
        <item x="3"/>
        <item x="2"/>
        <item x="4"/>
        <item x="1"/>
        <item x="5"/>
        <item h="1" x="6"/>
        <item x="0"/>
        <item h="1" x="7"/>
        <item h="1" x="8"/>
        <item h="1" x="9"/>
        <item t="default"/>
      </items>
    </pivotField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dataField="1" showAll="0"/>
    <pivotField dataField="1" showAll="0"/>
    <pivotField dataField="1" showAll="0"/>
  </pivotFields>
  <rowFields count="1">
    <field x="0"/>
  </rowFields>
  <rowItems count="4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 t="grand">
      <x/>
    </i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pageFields count="2">
    <pageField fld="4" hier="-1"/>
    <pageField fld="5" hier="-1"/>
  </pageFields>
  <dataFields count="5">
    <dataField name="Green Bet" fld="4" baseField="0" baseItem="0"/>
    <dataField name="Green Return" fld="8" baseField="0" baseItem="0"/>
    <dataField name="Sum of $100 Level" fld="15" baseField="0" baseItem="0"/>
    <dataField name="Sum of $100 Lev RET" fld="16" baseField="0" baseItem="3"/>
    <dataField name="Sum of $100 Lev Profit" fld="17" baseField="0" baseItem="0"/>
  </dataFields>
  <formats count="15">
    <format dxfId="358">
      <pivotArea outline="0" collapsedLevelsAreSubtotals="1" fieldPosition="0"/>
    </format>
    <format dxfId="357">
      <pivotArea type="all" dataOnly="0" outline="0" fieldPosition="0"/>
    </format>
    <format dxfId="356">
      <pivotArea outline="0" collapsedLevelsAreSubtotals="1" fieldPosition="0"/>
    </format>
    <format dxfId="355">
      <pivotArea field="0" type="button" dataOnly="0" labelOnly="1" outline="0" axis="axisRow" fieldPosition="0"/>
    </format>
    <format dxfId="354">
      <pivotArea dataOnly="0" labelOnly="1" grandRow="1" outline="0" fieldPosition="0"/>
    </format>
    <format dxfId="353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352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351">
      <pivotArea grandRow="1" outline="0" collapsedLevelsAreSubtotals="1" fieldPosition="0"/>
    </format>
    <format dxfId="350">
      <pivotArea grandRow="1" outline="0" collapsedLevelsAreSubtotals="1" fieldPosition="0"/>
    </format>
    <format dxfId="349">
      <pivotArea dataOnly="0" labelOnly="1" grandRow="1" outline="0" fieldPosition="0"/>
    </format>
    <format dxfId="348">
      <pivotArea outline="0" collapsedLevelsAreSubtotals="1" fieldPosition="0"/>
    </format>
    <format dxfId="347">
      <pivotArea field="0" type="button" dataOnly="0" labelOnly="1" outline="0" axis="axisRow" fieldPosition="0"/>
    </format>
    <format dxfId="346">
      <pivotArea dataOnly="0" labelOnly="1" fieldPosition="0">
        <references count="1">
          <reference field="0" count="0"/>
        </references>
      </pivotArea>
    </format>
    <format dxfId="345">
      <pivotArea dataOnly="0" labelOnly="1" grandRow="1" outline="0" fieldPosition="0"/>
    </format>
    <format dxfId="344">
      <pivotArea outline="0" collapsedLevelsAreSubtotals="1" fieldPosition="0">
        <references count="1">
          <reference field="4294967294" count="1" selected="0">
            <x v="4"/>
          </reference>
        </references>
      </pivotArea>
    </format>
  </formats>
  <conditionalFormats count="4">
    <conditionalFormat priority="3">
      <pivotAreas count="2">
        <pivotArea type="data" collapsedLevelsAreSubtotals="1" fieldPosition="0">
          <references count="2">
            <reference field="4294967294" count="1" selected="0">
              <x v="4"/>
            </reference>
            <reference field="0" count="30">
              <x v="0"/>
              <x v="1"/>
              <x v="2"/>
              <x v="3"/>
              <x v="4"/>
              <x v="5"/>
              <x v="6"/>
              <x v="7"/>
              <x v="8"/>
              <x v="9"/>
              <x v="10"/>
              <x v="11"/>
              <x v="12"/>
              <x v="13"/>
              <x v="14"/>
              <x v="15"/>
              <x v="16"/>
              <x v="18"/>
              <x v="19"/>
              <x v="20"/>
              <x v="21"/>
              <x v="22"/>
              <x v="23"/>
              <x v="24"/>
              <x v="25"/>
              <x v="26"/>
              <x v="27"/>
              <x v="28"/>
              <x v="29"/>
              <x v="30"/>
            </reference>
          </references>
        </pivotArea>
        <pivotArea type="data" grandRow="1" outline="0" collapsedLevelsAreSubtotals="1" fieldPosition="0">
          <references count="1">
            <reference field="4294967294" count="1" selected="0">
              <x v="4"/>
            </reference>
          </references>
        </pivotArea>
      </pivotAreas>
    </conditionalFormat>
    <conditionalFormat priority="4">
      <pivotAreas count="2">
        <pivotArea type="data" collapsedLevelsAreSubtotals="1" fieldPosition="0">
          <references count="2">
            <reference field="4294967294" count="1" selected="0">
              <x v="4"/>
            </reference>
            <reference field="0" count="30">
              <x v="0"/>
              <x v="1"/>
              <x v="2"/>
              <x v="3"/>
              <x v="4"/>
              <x v="5"/>
              <x v="6"/>
              <x v="7"/>
              <x v="8"/>
              <x v="9"/>
              <x v="10"/>
              <x v="11"/>
              <x v="12"/>
              <x v="13"/>
              <x v="14"/>
              <x v="15"/>
              <x v="16"/>
              <x v="18"/>
              <x v="19"/>
              <x v="20"/>
              <x v="21"/>
              <x v="22"/>
              <x v="23"/>
              <x v="24"/>
              <x v="25"/>
              <x v="26"/>
              <x v="27"/>
              <x v="28"/>
              <x v="29"/>
              <x v="30"/>
            </reference>
          </references>
        </pivotArea>
        <pivotArea type="data" grandRow="1" outline="0" collapsedLevelsAreSubtotals="1" fieldPosition="0">
          <references count="1">
            <reference field="4294967294" count="1" selected="0">
              <x v="4"/>
            </reference>
          </references>
        </pivotArea>
      </pivotAreas>
    </conditionalFormat>
    <conditionalFormat priority="2">
      <pivotAreas count="14">
        <pivotArea type="data" collapsedLevelsAreSubtotals="1" fieldPosition="0">
          <references count="2">
            <reference field="4294967294" count="1" selected="0">
              <x v="4"/>
            </reference>
            <reference field="0" count="1">
              <x v="31"/>
            </reference>
          </references>
        </pivotArea>
        <pivotArea type="data" collapsedLevelsAreSubtotals="1" fieldPosition="0">
          <references count="2">
            <reference field="4294967294" count="1" selected="0">
              <x v="4"/>
            </reference>
            <reference field="0" count="1">
              <x v="32"/>
            </reference>
          </references>
        </pivotArea>
        <pivotArea type="data" collapsedLevelsAreSubtotals="1" fieldPosition="0">
          <references count="2">
            <reference field="4294967294" count="1" selected="0">
              <x v="4"/>
            </reference>
            <reference field="0" count="1">
              <x v="33"/>
            </reference>
          </references>
        </pivotArea>
        <pivotArea type="data" collapsedLevelsAreSubtotals="1" fieldPosition="0">
          <references count="2">
            <reference field="4294967294" count="1" selected="0">
              <x v="4"/>
            </reference>
            <reference field="0" count="1">
              <x v="34"/>
            </reference>
          </references>
        </pivotArea>
        <pivotArea type="data" collapsedLevelsAreSubtotals="1" fieldPosition="0">
          <references count="2">
            <reference field="4294967294" count="1" selected="0">
              <x v="4"/>
            </reference>
            <reference field="0" count="1">
              <x v="35"/>
            </reference>
          </references>
        </pivotArea>
        <pivotArea type="data" collapsedLevelsAreSubtotals="1" fieldPosition="0">
          <references count="2">
            <reference field="4294967294" count="1" selected="0">
              <x v="4"/>
            </reference>
            <reference field="0" count="1">
              <x v="36"/>
            </reference>
          </references>
        </pivotArea>
        <pivotArea type="data" collapsedLevelsAreSubtotals="1" fieldPosition="0">
          <references count="2">
            <reference field="4294967294" count="1" selected="0">
              <x v="4"/>
            </reference>
            <reference field="0" count="1">
              <x v="37"/>
            </reference>
          </references>
        </pivotArea>
        <pivotArea type="data" collapsedLevelsAreSubtotals="1" fieldPosition="0">
          <references count="2">
            <reference field="4294967294" count="1" selected="0">
              <x v="4"/>
            </reference>
            <reference field="0" count="1">
              <x v="38"/>
            </reference>
          </references>
        </pivotArea>
        <pivotArea type="data" collapsedLevelsAreSubtotals="1" fieldPosition="0">
          <references count="2">
            <reference field="4294967294" count="1" selected="0">
              <x v="4"/>
            </reference>
            <reference field="0" count="1">
              <x v="39"/>
            </reference>
          </references>
        </pivotArea>
        <pivotArea type="data" collapsedLevelsAreSubtotals="1" fieldPosition="0">
          <references count="2">
            <reference field="4294967294" count="1" selected="0">
              <x v="4"/>
            </reference>
            <reference field="0" count="1">
              <x v="40"/>
            </reference>
          </references>
        </pivotArea>
        <pivotArea type="data" collapsedLevelsAreSubtotals="1" fieldPosition="0">
          <references count="2">
            <reference field="4294967294" count="1" selected="0">
              <x v="4"/>
            </reference>
            <reference field="0" count="1">
              <x v="41"/>
            </reference>
          </references>
        </pivotArea>
        <pivotArea type="data" collapsedLevelsAreSubtotals="1" fieldPosition="0">
          <references count="2">
            <reference field="4294967294" count="1" selected="0">
              <x v="4"/>
            </reference>
            <reference field="0" count="1">
              <x v="42"/>
            </reference>
          </references>
        </pivotArea>
        <pivotArea type="data" collapsedLevelsAreSubtotals="1" fieldPosition="0">
          <references count="2">
            <reference field="4294967294" count="1" selected="0">
              <x v="4"/>
            </reference>
            <reference field="0" count="1">
              <x v="43"/>
            </reference>
          </references>
        </pivotArea>
        <pivotArea type="data" collapsedLevelsAreSubtotals="1" fieldPosition="0">
          <references count="2">
            <reference field="4294967294" count="1" selected="0">
              <x v="4"/>
            </reference>
            <reference field="0" count="1">
              <x v="44"/>
            </reference>
          </references>
        </pivotArea>
      </pivotAreas>
    </conditionalFormat>
    <conditionalFormat priority="1">
      <pivotAreas count="14">
        <pivotArea type="data" collapsedLevelsAreSubtotals="1" fieldPosition="0">
          <references count="2">
            <reference field="4294967294" count="1" selected="0">
              <x v="4"/>
            </reference>
            <reference field="0" count="1">
              <x v="31"/>
            </reference>
          </references>
        </pivotArea>
        <pivotArea type="data" collapsedLevelsAreSubtotals="1" fieldPosition="0">
          <references count="2">
            <reference field="4294967294" count="1" selected="0">
              <x v="4"/>
            </reference>
            <reference field="0" count="1">
              <x v="32"/>
            </reference>
          </references>
        </pivotArea>
        <pivotArea type="data" collapsedLevelsAreSubtotals="1" fieldPosition="0">
          <references count="2">
            <reference field="4294967294" count="1" selected="0">
              <x v="4"/>
            </reference>
            <reference field="0" count="1">
              <x v="33"/>
            </reference>
          </references>
        </pivotArea>
        <pivotArea type="data" collapsedLevelsAreSubtotals="1" fieldPosition="0">
          <references count="2">
            <reference field="4294967294" count="1" selected="0">
              <x v="4"/>
            </reference>
            <reference field="0" count="1">
              <x v="34"/>
            </reference>
          </references>
        </pivotArea>
        <pivotArea type="data" collapsedLevelsAreSubtotals="1" fieldPosition="0">
          <references count="2">
            <reference field="4294967294" count="1" selected="0">
              <x v="4"/>
            </reference>
            <reference field="0" count="1">
              <x v="35"/>
            </reference>
          </references>
        </pivotArea>
        <pivotArea type="data" collapsedLevelsAreSubtotals="1" fieldPosition="0">
          <references count="2">
            <reference field="4294967294" count="1" selected="0">
              <x v="4"/>
            </reference>
            <reference field="0" count="1">
              <x v="36"/>
            </reference>
          </references>
        </pivotArea>
        <pivotArea type="data" collapsedLevelsAreSubtotals="1" fieldPosition="0">
          <references count="2">
            <reference field="4294967294" count="1" selected="0">
              <x v="4"/>
            </reference>
            <reference field="0" count="1">
              <x v="37"/>
            </reference>
          </references>
        </pivotArea>
        <pivotArea type="data" collapsedLevelsAreSubtotals="1" fieldPosition="0">
          <references count="2">
            <reference field="4294967294" count="1" selected="0">
              <x v="4"/>
            </reference>
            <reference field="0" count="1">
              <x v="38"/>
            </reference>
          </references>
        </pivotArea>
        <pivotArea type="data" collapsedLevelsAreSubtotals="1" fieldPosition="0">
          <references count="2">
            <reference field="4294967294" count="1" selected="0">
              <x v="4"/>
            </reference>
            <reference field="0" count="1">
              <x v="39"/>
            </reference>
          </references>
        </pivotArea>
        <pivotArea type="data" collapsedLevelsAreSubtotals="1" fieldPosition="0">
          <references count="2">
            <reference field="4294967294" count="1" selected="0">
              <x v="4"/>
            </reference>
            <reference field="0" count="1">
              <x v="40"/>
            </reference>
          </references>
        </pivotArea>
        <pivotArea type="data" collapsedLevelsAreSubtotals="1" fieldPosition="0">
          <references count="2">
            <reference field="4294967294" count="1" selected="0">
              <x v="4"/>
            </reference>
            <reference field="0" count="1">
              <x v="41"/>
            </reference>
          </references>
        </pivotArea>
        <pivotArea type="data" collapsedLevelsAreSubtotals="1" fieldPosition="0">
          <references count="2">
            <reference field="4294967294" count="1" selected="0">
              <x v="4"/>
            </reference>
            <reference field="0" count="1">
              <x v="42"/>
            </reference>
          </references>
        </pivotArea>
        <pivotArea type="data" collapsedLevelsAreSubtotals="1" fieldPosition="0">
          <references count="2">
            <reference field="4294967294" count="1" selected="0">
              <x v="4"/>
            </reference>
            <reference field="0" count="1">
              <x v="43"/>
            </reference>
          </references>
        </pivotArea>
        <pivotArea type="data" collapsedLevelsAreSubtotals="1" fieldPosition="0">
          <references count="2">
            <reference field="4294967294" count="1" selected="0">
              <x v="4"/>
            </reference>
            <reference field="0" count="1">
              <x v="44"/>
            </reference>
          </references>
        </pivotArea>
      </pivotAreas>
    </conditionalFormat>
  </conditional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6BABBAF-D2E6-4B66-A412-A6F0B056DA14}" name="PivotTable1" cacheId="67" applyNumberFormats="0" applyBorderFormats="0" applyFontFormats="0" applyPatternFormats="0" applyAlignmentFormats="0" applyWidthHeightFormats="1" dataCaption="Values" updatedVersion="7" minRefreshableVersion="3" itemPrintTitles="1" createdVersion="6" indent="0" outline="1" outlineData="1" multipleFieldFilters="0">
  <location ref="B10:F59" firstHeaderRow="0" firstDataRow="1" firstDataCol="1" rowPageCount="5" colPageCount="1"/>
  <pivotFields count="18">
    <pivotField axis="axisRow" numFmtId="164" showAll="0">
      <items count="5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t="default"/>
      </items>
    </pivotField>
    <pivotField axis="axisPage" multipleItemSelectionAllowed="1" showAll="0">
      <items count="12">
        <item x="5"/>
        <item x="9"/>
        <item x="0"/>
        <item x="7"/>
        <item x="3"/>
        <item x="8"/>
        <item x="2"/>
        <item x="1"/>
        <item x="6"/>
        <item x="4"/>
        <item x="10"/>
        <item t="default"/>
      </items>
    </pivotField>
    <pivotField showAll="0"/>
    <pivotField axis="axisPage" multipleItemSelectionAllowed="1" showAll="0">
      <items count="17">
        <item x="11"/>
        <item x="3"/>
        <item x="2"/>
        <item x="0"/>
        <item x="6"/>
        <item x="8"/>
        <item x="9"/>
        <item x="7"/>
        <item x="1"/>
        <item x="4"/>
        <item x="5"/>
        <item x="12"/>
        <item x="14"/>
        <item x="10"/>
        <item x="13"/>
        <item x="15"/>
        <item t="default"/>
      </items>
    </pivotField>
    <pivotField axis="axisPage" multipleItemSelectionAllowed="1" showAll="0">
      <items count="12">
        <item x="1"/>
        <item x="5"/>
        <item x="6"/>
        <item x="2"/>
        <item h="1" x="0"/>
        <item h="1" x="4"/>
        <item h="1" x="3"/>
        <item h="1" x="7"/>
        <item h="1" x="8"/>
        <item h="1" x="9"/>
        <item h="1" x="10"/>
        <item t="default"/>
      </items>
    </pivotField>
    <pivotField axis="axisPage" multipleItemSelectionAllowed="1" showAll="0">
      <items count="11">
        <item x="3"/>
        <item x="2"/>
        <item x="4"/>
        <item x="1"/>
        <item x="5"/>
        <item h="1" x="6"/>
        <item h="1" x="8"/>
        <item h="1" x="9"/>
        <item h="1" x="7"/>
        <item x="0"/>
        <item t="default"/>
      </items>
    </pivotField>
    <pivotField axis="axisPage" multipleItemSelectionAllowed="1" showAll="0">
      <items count="16">
        <item x="3"/>
        <item x="4"/>
        <item x="0"/>
        <item x="1"/>
        <item x="2"/>
        <item x="6"/>
        <item x="5"/>
        <item x="7"/>
        <item x="9"/>
        <item x="8"/>
        <item x="11"/>
        <item x="10"/>
        <item x="12"/>
        <item x="13"/>
        <item x="14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dataField="1" showAll="0"/>
    <pivotField dataField="1" numFmtId="1" showAll="0"/>
  </pivotFields>
  <rowFields count="1">
    <field x="0"/>
  </rowFields>
  <rowItems count="4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5">
    <pageField fld="4" hier="-1"/>
    <pageField fld="5" hier="-1"/>
    <pageField fld="6" hier="-1"/>
    <pageField fld="3" hier="-1"/>
    <pageField fld="1" hier="-1"/>
  </pageFields>
  <dataFields count="4">
    <dataField name="Count of $100 Level" fld="15" subtotal="count" baseField="0" baseItem="1"/>
    <dataField name="Sum of $100 Level2" fld="15" baseField="0" baseItem="0"/>
    <dataField name="Sum of $100 Lev RET" fld="16" baseField="0" baseItem="1"/>
    <dataField name="Sum of $100 Lev Profit" fld="17" baseField="0" baseItem="0"/>
  </dataFields>
  <formats count="19">
    <format dxfId="343">
      <pivotArea type="all" dataOnly="0" outline="0" fieldPosition="0"/>
    </format>
    <format dxfId="342">
      <pivotArea outline="0" collapsedLevelsAreSubtotals="1" fieldPosition="0"/>
    </format>
    <format dxfId="341">
      <pivotArea field="0" type="button" dataOnly="0" labelOnly="1" outline="0" axis="axisRow" fieldPosition="0"/>
    </format>
    <format dxfId="340">
      <pivotArea dataOnly="0" labelOnly="1" fieldPosition="0">
        <references count="1">
          <reference field="0" count="0"/>
        </references>
      </pivotArea>
    </format>
    <format dxfId="339">
      <pivotArea dataOnly="0" labelOnly="1" grandRow="1" outline="0" fieldPosition="0"/>
    </format>
    <format dxfId="338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337">
      <pivotArea field="0" type="button" dataOnly="0" labelOnly="1" outline="0" axis="axisRow" fieldPosition="0"/>
    </format>
    <format dxfId="336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335">
      <pivotArea type="all" dataOnly="0" outline="0" fieldPosition="0"/>
    </format>
    <format dxfId="334">
      <pivotArea outline="0" collapsedLevelsAreSubtotals="1" fieldPosition="0"/>
    </format>
    <format dxfId="333">
      <pivotArea field="0" type="button" dataOnly="0" labelOnly="1" outline="0" axis="axisRow" fieldPosition="0"/>
    </format>
    <format dxfId="332">
      <pivotArea dataOnly="0" labelOnly="1" fieldPosition="0">
        <references count="1">
          <reference field="0" count="0"/>
        </references>
      </pivotArea>
    </format>
    <format dxfId="331">
      <pivotArea dataOnly="0" labelOnly="1" grandRow="1" outline="0" fieldPosition="0"/>
    </format>
    <format dxfId="330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329">
      <pivotArea type="all" dataOnly="0" outline="0" fieldPosition="0"/>
    </format>
    <format dxfId="328">
      <pivotArea outline="0" collapsedLevelsAreSubtotals="1" fieldPosition="0"/>
    </format>
    <format dxfId="327">
      <pivotArea field="0" type="button" dataOnly="0" labelOnly="1" outline="0" axis="axisRow" fieldPosition="0"/>
    </format>
    <format dxfId="326">
      <pivotArea dataOnly="0" labelOnly="1" grandRow="1" outline="0" fieldPosition="0"/>
    </format>
    <format dxfId="325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</formats>
  <conditionalFormats count="2">
    <conditionalFormat priority="2">
      <pivotAreas count="1">
        <pivotArea type="data" outline="0" collapsedLevelsAreSubtotals="1" fieldPosition="0">
          <references count="1">
            <reference field="4294967294" count="1" selected="0">
              <x v="3"/>
            </reference>
          </references>
        </pivotArea>
      </pivotAreas>
    </conditionalFormat>
    <conditionalFormat priority="1">
      <pivotAreas count="1">
        <pivotArea type="data" outline="0" collapsedLevelsAreSubtotals="1" fieldPosition="0">
          <references count="1">
            <reference field="4294967294" count="1" selected="0">
              <x v="3"/>
            </reference>
          </references>
        </pivotArea>
      </pivotAreas>
    </conditionalFormat>
  </conditional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289319-389D-4914-9C5D-22D29DE26B4D}">
  <dimension ref="C2:T284"/>
  <sheetViews>
    <sheetView showGridLines="0" tabSelected="1" zoomScale="90" zoomScaleNormal="90" workbookViewId="0">
      <pane xSplit="3" ySplit="7" topLeftCell="D236" activePane="bottomRight" state="frozen"/>
      <selection pane="topRight" activeCell="D1" sqref="D1"/>
      <selection pane="bottomLeft" activeCell="A8" sqref="A8"/>
      <selection pane="bottomRight" activeCell="Y270" sqref="Y270"/>
    </sheetView>
  </sheetViews>
  <sheetFormatPr defaultRowHeight="15" x14ac:dyDescent="0.25"/>
  <cols>
    <col min="3" max="3" width="10.140625" bestFit="1" customWidth="1"/>
    <col min="4" max="4" width="6.85546875" customWidth="1"/>
    <col min="5" max="5" width="5.5703125" customWidth="1"/>
    <col min="6" max="6" width="5.5703125" style="12" customWidth="1"/>
    <col min="7" max="7" width="5.7109375" customWidth="1"/>
    <col min="8" max="8" width="6.140625" customWidth="1"/>
    <col min="9" max="9" width="6.42578125" customWidth="1"/>
    <col min="10" max="10" width="19" bestFit="1" customWidth="1"/>
    <col min="11" max="11" width="9.140625" customWidth="1"/>
    <col min="12" max="12" width="8.85546875" customWidth="1"/>
    <col min="13" max="13" width="7" customWidth="1"/>
    <col min="14" max="14" width="6.85546875" customWidth="1"/>
    <col min="15" max="20" width="9.140625" style="54"/>
  </cols>
  <sheetData>
    <row r="2" spans="3:20" ht="15.75" x14ac:dyDescent="0.25">
      <c r="M2" s="97"/>
      <c r="N2" s="98" t="s">
        <v>209</v>
      </c>
      <c r="O2" s="99">
        <v>4</v>
      </c>
      <c r="P2" s="94">
        <v>4</v>
      </c>
      <c r="R2" s="65"/>
    </row>
    <row r="3" spans="3:20" ht="15.75" x14ac:dyDescent="0.25">
      <c r="M3" s="100"/>
      <c r="N3" s="101" t="s">
        <v>210</v>
      </c>
      <c r="O3" s="102">
        <v>5</v>
      </c>
      <c r="P3" s="94">
        <v>5</v>
      </c>
      <c r="R3" s="65"/>
    </row>
    <row r="4" spans="3:20" ht="16.5" thickBot="1" x14ac:dyDescent="0.3">
      <c r="C4" s="1"/>
      <c r="D4" s="1"/>
      <c r="E4" s="1"/>
      <c r="F4" s="2"/>
      <c r="G4" s="1"/>
      <c r="H4" s="1"/>
      <c r="I4" s="1"/>
      <c r="J4" s="1"/>
      <c r="K4" s="1"/>
      <c r="L4" s="1"/>
      <c r="M4" s="1"/>
      <c r="N4" s="1"/>
      <c r="O4" s="53"/>
      <c r="P4" s="53"/>
      <c r="R4" s="53"/>
      <c r="S4" s="53"/>
    </row>
    <row r="5" spans="3:20" ht="56.25" customHeight="1" x14ac:dyDescent="0.25">
      <c r="C5" s="3" t="s">
        <v>0</v>
      </c>
      <c r="D5" s="4" t="s">
        <v>1</v>
      </c>
      <c r="E5" s="4" t="s">
        <v>2</v>
      </c>
      <c r="F5" s="5" t="s">
        <v>3</v>
      </c>
      <c r="G5" s="6" t="s">
        <v>4</v>
      </c>
      <c r="H5" s="7" t="s">
        <v>5</v>
      </c>
      <c r="I5" s="4" t="s">
        <v>6</v>
      </c>
      <c r="J5" s="4" t="s">
        <v>7</v>
      </c>
      <c r="K5" s="4" t="s">
        <v>48</v>
      </c>
      <c r="L5" s="4" t="s">
        <v>49</v>
      </c>
      <c r="M5" s="49" t="s">
        <v>50</v>
      </c>
      <c r="N5" s="4" t="s">
        <v>8</v>
      </c>
      <c r="O5" s="62" t="s">
        <v>155</v>
      </c>
      <c r="P5" s="63" t="s">
        <v>156</v>
      </c>
      <c r="Q5" s="64" t="s">
        <v>157</v>
      </c>
      <c r="R5" s="62" t="s">
        <v>201</v>
      </c>
      <c r="S5" s="62" t="s">
        <v>202</v>
      </c>
      <c r="T5" s="112" t="s">
        <v>203</v>
      </c>
    </row>
    <row r="6" spans="3:20" x14ac:dyDescent="0.25">
      <c r="C6" s="8">
        <v>44114</v>
      </c>
      <c r="D6" s="67" t="s">
        <v>9</v>
      </c>
      <c r="E6" s="67">
        <v>2</v>
      </c>
      <c r="F6" s="9">
        <v>8</v>
      </c>
      <c r="G6" s="67">
        <v>5</v>
      </c>
      <c r="H6" s="67"/>
      <c r="I6" s="67">
        <f t="shared" ref="I6:I42" si="0">G6+H6</f>
        <v>5</v>
      </c>
      <c r="J6" s="67" t="s">
        <v>10</v>
      </c>
      <c r="K6" s="15">
        <v>2.8</v>
      </c>
      <c r="L6" s="13"/>
      <c r="M6" s="13"/>
      <c r="N6" s="67">
        <v>1</v>
      </c>
      <c r="O6" s="50" t="str">
        <f>IF(G6=1,200,IF(AND(G6&lt;$O$2,H6&lt;=$O$3),100*G6,IF(AND(G6=$O$2,H6&lt;=$O$3),400,"")))</f>
        <v/>
      </c>
      <c r="P6" s="67" t="str">
        <f>IF(O6="","",IF(K6="","",IF(G6=1,O6*K6,IF(N6&gt;4,"",100*K6))))</f>
        <v/>
      </c>
      <c r="Q6" s="81" t="str">
        <f>IF(O6="","",IF(P6="",O6*-1,P6-O6))</f>
        <v/>
      </c>
      <c r="R6" s="50">
        <f>100*G6</f>
        <v>500</v>
      </c>
      <c r="S6" s="67">
        <f>IF(R6="","",IF(K6="","",100*K6))</f>
        <v>280</v>
      </c>
      <c r="T6" s="81">
        <f>IF(R6="","",IF(S6="",R6*-1,S6-R6))</f>
        <v>-220</v>
      </c>
    </row>
    <row r="7" spans="3:20" x14ac:dyDescent="0.25">
      <c r="C7" s="8">
        <v>44114</v>
      </c>
      <c r="D7" s="67" t="s">
        <v>9</v>
      </c>
      <c r="E7" s="67">
        <v>3</v>
      </c>
      <c r="F7" s="9">
        <v>8</v>
      </c>
      <c r="G7" s="67">
        <v>1</v>
      </c>
      <c r="H7" s="67">
        <v>4</v>
      </c>
      <c r="I7" s="67">
        <f t="shared" si="0"/>
        <v>5</v>
      </c>
      <c r="J7" s="67" t="s">
        <v>11</v>
      </c>
      <c r="K7" s="15">
        <v>1.8</v>
      </c>
      <c r="L7" s="13"/>
      <c r="M7" s="13"/>
      <c r="N7" s="67">
        <v>1</v>
      </c>
      <c r="O7" s="50">
        <f t="shared" ref="O7:O70" si="1">IF(G7=1,200,IF(AND(G7&lt;$O$2,H7&lt;=$O$3),100*G7,IF(AND(G7=$O$2,H7&lt;=$O$3),400,"")))</f>
        <v>200</v>
      </c>
      <c r="P7" s="67">
        <f t="shared" ref="P7:P70" si="2">IF(O7="","",IF(K7="","",IF(G7=1,O7*K7,IF(N7&gt;4,"",100*K7))))</f>
        <v>360</v>
      </c>
      <c r="Q7" s="81">
        <f t="shared" ref="Q7:Q70" si="3">IF(O7="","",IF(P7="",O7*-1,P7-O7))</f>
        <v>160</v>
      </c>
      <c r="R7" s="50">
        <f t="shared" ref="R7:R30" si="4">100*G7</f>
        <v>100</v>
      </c>
      <c r="S7" s="67">
        <f t="shared" ref="S7:S30" si="5">IF(R7="","",IF(K7="","",100*K7))</f>
        <v>180</v>
      </c>
      <c r="T7" s="81">
        <f t="shared" ref="T7:T30" si="6">IF(R7="","",IF(S7="",R7*-1,S7-R7))</f>
        <v>80</v>
      </c>
    </row>
    <row r="8" spans="3:20" x14ac:dyDescent="0.25">
      <c r="C8" s="8">
        <v>44114</v>
      </c>
      <c r="D8" s="67" t="s">
        <v>9</v>
      </c>
      <c r="E8" s="67">
        <v>4</v>
      </c>
      <c r="F8" s="9">
        <v>13</v>
      </c>
      <c r="G8" s="67">
        <v>4</v>
      </c>
      <c r="H8" s="67">
        <v>2</v>
      </c>
      <c r="I8" s="67">
        <f t="shared" si="0"/>
        <v>6</v>
      </c>
      <c r="J8" s="67" t="s">
        <v>12</v>
      </c>
      <c r="K8" s="13"/>
      <c r="L8" s="16">
        <v>10.5</v>
      </c>
      <c r="M8" s="13"/>
      <c r="N8" s="67">
        <v>5</v>
      </c>
      <c r="O8" s="50">
        <f t="shared" si="1"/>
        <v>400</v>
      </c>
      <c r="P8" s="67" t="str">
        <f t="shared" si="2"/>
        <v/>
      </c>
      <c r="Q8" s="81">
        <f t="shared" si="3"/>
        <v>-400</v>
      </c>
      <c r="R8" s="50">
        <f t="shared" si="4"/>
        <v>400</v>
      </c>
      <c r="S8" s="67" t="str">
        <f t="shared" si="5"/>
        <v/>
      </c>
      <c r="T8" s="81">
        <f t="shared" si="6"/>
        <v>-400</v>
      </c>
    </row>
    <row r="9" spans="3:20" x14ac:dyDescent="0.25">
      <c r="C9" s="8">
        <v>44114</v>
      </c>
      <c r="D9" s="67" t="s">
        <v>9</v>
      </c>
      <c r="E9" s="67">
        <v>5</v>
      </c>
      <c r="F9" s="9">
        <v>7</v>
      </c>
      <c r="G9" s="67">
        <v>7</v>
      </c>
      <c r="H9" s="67"/>
      <c r="I9" s="67">
        <f t="shared" si="0"/>
        <v>7</v>
      </c>
      <c r="J9" s="67" t="s">
        <v>13</v>
      </c>
      <c r="K9" s="15">
        <v>4.2</v>
      </c>
      <c r="L9" s="13"/>
      <c r="M9" s="13"/>
      <c r="N9" s="67">
        <v>3</v>
      </c>
      <c r="O9" s="50" t="str">
        <f t="shared" si="1"/>
        <v/>
      </c>
      <c r="P9" s="67" t="str">
        <f t="shared" si="2"/>
        <v/>
      </c>
      <c r="Q9" s="81" t="str">
        <f t="shared" si="3"/>
        <v/>
      </c>
      <c r="R9" s="50">
        <f t="shared" si="4"/>
        <v>700</v>
      </c>
      <c r="S9" s="67">
        <f t="shared" si="5"/>
        <v>420</v>
      </c>
      <c r="T9" s="81">
        <f t="shared" si="6"/>
        <v>-280</v>
      </c>
    </row>
    <row r="10" spans="3:20" x14ac:dyDescent="0.25">
      <c r="C10" s="8">
        <v>44114</v>
      </c>
      <c r="D10" s="67" t="s">
        <v>9</v>
      </c>
      <c r="E10" s="67">
        <v>6</v>
      </c>
      <c r="F10" s="9">
        <v>6</v>
      </c>
      <c r="G10" s="67">
        <v>1</v>
      </c>
      <c r="H10" s="67">
        <v>2</v>
      </c>
      <c r="I10" s="67">
        <f t="shared" si="0"/>
        <v>3</v>
      </c>
      <c r="J10" s="67" t="s">
        <v>14</v>
      </c>
      <c r="K10" s="13"/>
      <c r="L10" s="16">
        <v>5.5</v>
      </c>
      <c r="M10" s="13"/>
      <c r="N10" s="67">
        <v>3</v>
      </c>
      <c r="O10" s="50">
        <f t="shared" si="1"/>
        <v>200</v>
      </c>
      <c r="P10" s="67" t="str">
        <f t="shared" si="2"/>
        <v/>
      </c>
      <c r="Q10" s="81">
        <f t="shared" si="3"/>
        <v>-200</v>
      </c>
      <c r="R10" s="50">
        <f t="shared" si="4"/>
        <v>100</v>
      </c>
      <c r="S10" s="67" t="str">
        <f t="shared" si="5"/>
        <v/>
      </c>
      <c r="T10" s="81">
        <f t="shared" si="6"/>
        <v>-100</v>
      </c>
    </row>
    <row r="11" spans="3:20" x14ac:dyDescent="0.25">
      <c r="C11" s="8">
        <v>44114</v>
      </c>
      <c r="D11" s="67" t="s">
        <v>9</v>
      </c>
      <c r="E11" s="67">
        <v>7</v>
      </c>
      <c r="F11" s="9">
        <v>13</v>
      </c>
      <c r="G11" s="67">
        <v>7</v>
      </c>
      <c r="H11" s="67"/>
      <c r="I11" s="67">
        <f t="shared" si="0"/>
        <v>7</v>
      </c>
      <c r="J11" s="67" t="s">
        <v>15</v>
      </c>
      <c r="K11" s="15">
        <v>11</v>
      </c>
      <c r="L11" s="13"/>
      <c r="M11" s="13"/>
      <c r="N11" s="67">
        <v>7</v>
      </c>
      <c r="O11" s="50" t="str">
        <f t="shared" si="1"/>
        <v/>
      </c>
      <c r="P11" s="67" t="str">
        <f t="shared" si="2"/>
        <v/>
      </c>
      <c r="Q11" s="81" t="str">
        <f t="shared" si="3"/>
        <v/>
      </c>
      <c r="R11" s="50">
        <f t="shared" si="4"/>
        <v>700</v>
      </c>
      <c r="S11" s="67">
        <f t="shared" si="5"/>
        <v>1100</v>
      </c>
      <c r="T11" s="81">
        <f t="shared" si="6"/>
        <v>400</v>
      </c>
    </row>
    <row r="12" spans="3:20" x14ac:dyDescent="0.25">
      <c r="C12" s="8">
        <v>44114</v>
      </c>
      <c r="D12" s="67" t="s">
        <v>9</v>
      </c>
      <c r="E12" s="67">
        <v>8</v>
      </c>
      <c r="F12" s="9">
        <v>14</v>
      </c>
      <c r="G12" s="67">
        <v>6</v>
      </c>
      <c r="H12" s="67">
        <v>1</v>
      </c>
      <c r="I12" s="67">
        <f t="shared" si="0"/>
        <v>7</v>
      </c>
      <c r="J12" s="67" t="s">
        <v>16</v>
      </c>
      <c r="K12" s="15">
        <v>4.4000000000000004</v>
      </c>
      <c r="L12" s="13"/>
      <c r="M12" s="13"/>
      <c r="N12" s="67">
        <v>3</v>
      </c>
      <c r="O12" s="50" t="str">
        <f t="shared" si="1"/>
        <v/>
      </c>
      <c r="P12" s="67" t="str">
        <f t="shared" si="2"/>
        <v/>
      </c>
      <c r="Q12" s="81" t="str">
        <f t="shared" si="3"/>
        <v/>
      </c>
      <c r="R12" s="50">
        <f t="shared" si="4"/>
        <v>600</v>
      </c>
      <c r="S12" s="67">
        <f t="shared" si="5"/>
        <v>440.00000000000006</v>
      </c>
      <c r="T12" s="81">
        <f t="shared" si="6"/>
        <v>-159.99999999999994</v>
      </c>
    </row>
    <row r="13" spans="3:20" x14ac:dyDescent="0.25">
      <c r="C13" s="8">
        <v>44114</v>
      </c>
      <c r="D13" s="67" t="s">
        <v>9</v>
      </c>
      <c r="E13" s="67">
        <v>9</v>
      </c>
      <c r="F13" s="9">
        <v>15</v>
      </c>
      <c r="G13" s="67">
        <v>4</v>
      </c>
      <c r="H13" s="67">
        <v>3</v>
      </c>
      <c r="I13" s="67">
        <f t="shared" si="0"/>
        <v>7</v>
      </c>
      <c r="J13" s="67" t="s">
        <v>17</v>
      </c>
      <c r="K13" s="13"/>
      <c r="L13" s="16">
        <v>21</v>
      </c>
      <c r="M13" s="13"/>
      <c r="N13" s="67">
        <v>5</v>
      </c>
      <c r="O13" s="50">
        <f t="shared" si="1"/>
        <v>400</v>
      </c>
      <c r="P13" s="67" t="str">
        <f t="shared" si="2"/>
        <v/>
      </c>
      <c r="Q13" s="81">
        <f t="shared" si="3"/>
        <v>-400</v>
      </c>
      <c r="R13" s="50">
        <f t="shared" si="4"/>
        <v>400</v>
      </c>
      <c r="S13" s="67" t="str">
        <f t="shared" si="5"/>
        <v/>
      </c>
      <c r="T13" s="81">
        <f t="shared" si="6"/>
        <v>-400</v>
      </c>
    </row>
    <row r="14" spans="3:20" x14ac:dyDescent="0.25">
      <c r="C14" s="8">
        <v>44114</v>
      </c>
      <c r="D14" s="67" t="s">
        <v>9</v>
      </c>
      <c r="E14" s="67">
        <v>10</v>
      </c>
      <c r="F14" s="9">
        <v>9</v>
      </c>
      <c r="G14" s="67">
        <v>2</v>
      </c>
      <c r="H14" s="67">
        <v>5</v>
      </c>
      <c r="I14" s="67">
        <f t="shared" si="0"/>
        <v>7</v>
      </c>
      <c r="J14" s="67" t="s">
        <v>18</v>
      </c>
      <c r="K14" s="13"/>
      <c r="L14" s="16">
        <v>4.8</v>
      </c>
      <c r="M14" s="13"/>
      <c r="N14" s="67">
        <v>5</v>
      </c>
      <c r="O14" s="50">
        <f t="shared" si="1"/>
        <v>200</v>
      </c>
      <c r="P14" s="67" t="str">
        <f t="shared" si="2"/>
        <v/>
      </c>
      <c r="Q14" s="81">
        <f t="shared" si="3"/>
        <v>-200</v>
      </c>
      <c r="R14" s="50">
        <f t="shared" si="4"/>
        <v>200</v>
      </c>
      <c r="S14" s="67" t="str">
        <f t="shared" si="5"/>
        <v/>
      </c>
      <c r="T14" s="81">
        <f t="shared" si="6"/>
        <v>-200</v>
      </c>
    </row>
    <row r="15" spans="3:20" x14ac:dyDescent="0.25">
      <c r="C15" s="8">
        <v>44118</v>
      </c>
      <c r="D15" s="67" t="s">
        <v>9</v>
      </c>
      <c r="E15" s="67">
        <v>2</v>
      </c>
      <c r="F15" s="9">
        <v>8</v>
      </c>
      <c r="G15" s="67">
        <v>4</v>
      </c>
      <c r="H15" s="67"/>
      <c r="I15" s="67">
        <f t="shared" si="0"/>
        <v>4</v>
      </c>
      <c r="J15" s="67" t="s">
        <v>19</v>
      </c>
      <c r="K15" s="15">
        <v>3.3</v>
      </c>
      <c r="L15" s="13"/>
      <c r="M15" s="13"/>
      <c r="N15" s="67">
        <v>3</v>
      </c>
      <c r="O15" s="50">
        <f t="shared" si="1"/>
        <v>400</v>
      </c>
      <c r="P15" s="67">
        <f t="shared" si="2"/>
        <v>330</v>
      </c>
      <c r="Q15" s="81">
        <f t="shared" si="3"/>
        <v>-70</v>
      </c>
      <c r="R15" s="50">
        <f t="shared" si="4"/>
        <v>400</v>
      </c>
      <c r="S15" s="67">
        <f t="shared" si="5"/>
        <v>330</v>
      </c>
      <c r="T15" s="81">
        <f t="shared" si="6"/>
        <v>-70</v>
      </c>
    </row>
    <row r="16" spans="3:20" x14ac:dyDescent="0.25">
      <c r="C16" s="8">
        <v>44118</v>
      </c>
      <c r="D16" s="67" t="s">
        <v>9</v>
      </c>
      <c r="E16" s="67">
        <v>3</v>
      </c>
      <c r="F16" s="9">
        <v>9</v>
      </c>
      <c r="G16" s="67">
        <v>5</v>
      </c>
      <c r="H16" s="67"/>
      <c r="I16" s="67">
        <f t="shared" si="0"/>
        <v>5</v>
      </c>
      <c r="J16" s="10" t="s">
        <v>20</v>
      </c>
      <c r="K16" s="14"/>
      <c r="L16" s="14"/>
      <c r="M16" s="17">
        <v>7.5</v>
      </c>
      <c r="N16" s="67">
        <v>6</v>
      </c>
      <c r="O16" s="50" t="str">
        <f t="shared" si="1"/>
        <v/>
      </c>
      <c r="P16" s="67" t="str">
        <f t="shared" si="2"/>
        <v/>
      </c>
      <c r="Q16" s="81" t="str">
        <f t="shared" si="3"/>
        <v/>
      </c>
      <c r="R16" s="50">
        <f t="shared" si="4"/>
        <v>500</v>
      </c>
      <c r="S16" s="67" t="str">
        <f t="shared" si="5"/>
        <v/>
      </c>
      <c r="T16" s="81">
        <f t="shared" si="6"/>
        <v>-500</v>
      </c>
    </row>
    <row r="17" spans="3:20" x14ac:dyDescent="0.25">
      <c r="C17" s="8">
        <v>44118</v>
      </c>
      <c r="D17" s="67" t="s">
        <v>9</v>
      </c>
      <c r="E17" s="67">
        <v>5</v>
      </c>
      <c r="F17" s="9">
        <v>12</v>
      </c>
      <c r="G17" s="67">
        <v>3</v>
      </c>
      <c r="H17" s="67">
        <v>3</v>
      </c>
      <c r="I17" s="67">
        <f t="shared" si="0"/>
        <v>6</v>
      </c>
      <c r="J17" s="67" t="s">
        <v>21</v>
      </c>
      <c r="K17" s="15">
        <v>12</v>
      </c>
      <c r="L17" s="13"/>
      <c r="M17" s="13"/>
      <c r="N17" s="67">
        <v>2</v>
      </c>
      <c r="O17" s="50">
        <f t="shared" si="1"/>
        <v>300</v>
      </c>
      <c r="P17" s="67">
        <f t="shared" si="2"/>
        <v>1200</v>
      </c>
      <c r="Q17" s="81">
        <f t="shared" si="3"/>
        <v>900</v>
      </c>
      <c r="R17" s="50">
        <f t="shared" si="4"/>
        <v>300</v>
      </c>
      <c r="S17" s="67">
        <f t="shared" si="5"/>
        <v>1200</v>
      </c>
      <c r="T17" s="81">
        <f t="shared" si="6"/>
        <v>900</v>
      </c>
    </row>
    <row r="18" spans="3:20" x14ac:dyDescent="0.25">
      <c r="C18" s="8">
        <v>44118</v>
      </c>
      <c r="D18" s="67" t="s">
        <v>9</v>
      </c>
      <c r="E18" s="67">
        <v>6</v>
      </c>
      <c r="F18" s="9">
        <v>10</v>
      </c>
      <c r="G18" s="67">
        <v>2</v>
      </c>
      <c r="H18" s="67">
        <v>1</v>
      </c>
      <c r="I18" s="67">
        <f t="shared" si="0"/>
        <v>3</v>
      </c>
      <c r="J18" s="67" t="s">
        <v>22</v>
      </c>
      <c r="K18" s="15">
        <v>4</v>
      </c>
      <c r="L18" s="13"/>
      <c r="M18" s="13"/>
      <c r="N18" s="67">
        <v>2</v>
      </c>
      <c r="O18" s="50">
        <f t="shared" si="1"/>
        <v>200</v>
      </c>
      <c r="P18" s="67">
        <f t="shared" si="2"/>
        <v>400</v>
      </c>
      <c r="Q18" s="81">
        <f t="shared" si="3"/>
        <v>200</v>
      </c>
      <c r="R18" s="50">
        <f t="shared" si="4"/>
        <v>200</v>
      </c>
      <c r="S18" s="67">
        <f t="shared" si="5"/>
        <v>400</v>
      </c>
      <c r="T18" s="81">
        <f t="shared" si="6"/>
        <v>200</v>
      </c>
    </row>
    <row r="19" spans="3:20" x14ac:dyDescent="0.25">
      <c r="C19" s="8">
        <v>44118</v>
      </c>
      <c r="D19" s="67" t="s">
        <v>9</v>
      </c>
      <c r="E19" s="67">
        <v>7</v>
      </c>
      <c r="F19" s="9">
        <v>11</v>
      </c>
      <c r="G19" s="67">
        <v>6</v>
      </c>
      <c r="H19" s="67">
        <v>1</v>
      </c>
      <c r="I19" s="67">
        <f t="shared" si="0"/>
        <v>7</v>
      </c>
      <c r="J19" s="67" t="s">
        <v>23</v>
      </c>
      <c r="K19" s="15">
        <v>3.7</v>
      </c>
      <c r="L19" s="13"/>
      <c r="M19" s="13"/>
      <c r="N19" s="67">
        <v>3</v>
      </c>
      <c r="O19" s="50" t="str">
        <f t="shared" si="1"/>
        <v/>
      </c>
      <c r="P19" s="67" t="str">
        <f t="shared" si="2"/>
        <v/>
      </c>
      <c r="Q19" s="81" t="str">
        <f t="shared" si="3"/>
        <v/>
      </c>
      <c r="R19" s="50">
        <f t="shared" si="4"/>
        <v>600</v>
      </c>
      <c r="S19" s="67">
        <f t="shared" si="5"/>
        <v>370</v>
      </c>
      <c r="T19" s="81">
        <f t="shared" si="6"/>
        <v>-230</v>
      </c>
    </row>
    <row r="20" spans="3:20" x14ac:dyDescent="0.25">
      <c r="C20" s="8">
        <v>44118</v>
      </c>
      <c r="D20" s="67" t="s">
        <v>9</v>
      </c>
      <c r="E20" s="67">
        <v>8</v>
      </c>
      <c r="F20" s="9">
        <v>14</v>
      </c>
      <c r="G20" s="67">
        <v>6</v>
      </c>
      <c r="H20" s="67">
        <v>3</v>
      </c>
      <c r="I20" s="67">
        <f t="shared" si="0"/>
        <v>9</v>
      </c>
      <c r="J20" s="67" t="s">
        <v>24</v>
      </c>
      <c r="K20" s="13"/>
      <c r="L20" s="16">
        <v>21</v>
      </c>
      <c r="M20" s="13"/>
      <c r="N20" s="67">
        <v>9</v>
      </c>
      <c r="O20" s="50" t="str">
        <f t="shared" si="1"/>
        <v/>
      </c>
      <c r="P20" s="67" t="str">
        <f t="shared" si="2"/>
        <v/>
      </c>
      <c r="Q20" s="81" t="str">
        <f t="shared" si="3"/>
        <v/>
      </c>
      <c r="R20" s="50">
        <f t="shared" si="4"/>
        <v>600</v>
      </c>
      <c r="S20" s="67" t="str">
        <f t="shared" si="5"/>
        <v/>
      </c>
      <c r="T20" s="81">
        <f t="shared" si="6"/>
        <v>-600</v>
      </c>
    </row>
    <row r="21" spans="3:20" x14ac:dyDescent="0.25">
      <c r="C21" s="8">
        <v>44121</v>
      </c>
      <c r="D21" s="67" t="s">
        <v>9</v>
      </c>
      <c r="E21" s="67">
        <v>1</v>
      </c>
      <c r="F21" s="9">
        <v>13</v>
      </c>
      <c r="G21" s="67">
        <v>1</v>
      </c>
      <c r="H21" s="67">
        <v>4</v>
      </c>
      <c r="I21" s="67">
        <f t="shared" si="0"/>
        <v>5</v>
      </c>
      <c r="J21" s="67" t="s">
        <v>25</v>
      </c>
      <c r="K21" s="15">
        <v>2.9</v>
      </c>
      <c r="L21" s="13"/>
      <c r="M21" s="13"/>
      <c r="N21" s="67">
        <v>1</v>
      </c>
      <c r="O21" s="50">
        <f t="shared" si="1"/>
        <v>200</v>
      </c>
      <c r="P21" s="67">
        <f t="shared" si="2"/>
        <v>580</v>
      </c>
      <c r="Q21" s="81">
        <f t="shared" si="3"/>
        <v>380</v>
      </c>
      <c r="R21" s="50">
        <f t="shared" si="4"/>
        <v>100</v>
      </c>
      <c r="S21" s="67">
        <f t="shared" si="5"/>
        <v>290</v>
      </c>
      <c r="T21" s="81">
        <f t="shared" si="6"/>
        <v>190</v>
      </c>
    </row>
    <row r="22" spans="3:20" x14ac:dyDescent="0.25">
      <c r="C22" s="8">
        <v>44121</v>
      </c>
      <c r="D22" s="67" t="s">
        <v>9</v>
      </c>
      <c r="E22" s="67">
        <v>2</v>
      </c>
      <c r="F22" s="9">
        <v>8</v>
      </c>
      <c r="G22" s="67">
        <v>2</v>
      </c>
      <c r="H22" s="67">
        <v>2</v>
      </c>
      <c r="I22" s="67">
        <f t="shared" si="0"/>
        <v>4</v>
      </c>
      <c r="J22" s="67" t="s">
        <v>26</v>
      </c>
      <c r="K22" s="13"/>
      <c r="L22" s="16">
        <v>12</v>
      </c>
      <c r="M22" s="13"/>
      <c r="N22" s="67">
        <v>4</v>
      </c>
      <c r="O22" s="50">
        <f t="shared" si="1"/>
        <v>200</v>
      </c>
      <c r="P22" s="67" t="str">
        <f t="shared" si="2"/>
        <v/>
      </c>
      <c r="Q22" s="81">
        <f t="shared" si="3"/>
        <v>-200</v>
      </c>
      <c r="R22" s="50">
        <f t="shared" si="4"/>
        <v>200</v>
      </c>
      <c r="S22" s="67" t="str">
        <f t="shared" si="5"/>
        <v/>
      </c>
      <c r="T22" s="81">
        <f t="shared" si="6"/>
        <v>-200</v>
      </c>
    </row>
    <row r="23" spans="3:20" x14ac:dyDescent="0.25">
      <c r="C23" s="8">
        <v>44121</v>
      </c>
      <c r="D23" s="67" t="s">
        <v>9</v>
      </c>
      <c r="E23" s="67">
        <v>3</v>
      </c>
      <c r="F23" s="9">
        <v>11</v>
      </c>
      <c r="G23" s="67">
        <v>5</v>
      </c>
      <c r="H23" s="67">
        <v>3</v>
      </c>
      <c r="I23" s="67">
        <f t="shared" si="0"/>
        <v>8</v>
      </c>
      <c r="J23" s="67" t="s">
        <v>27</v>
      </c>
      <c r="K23" s="15">
        <v>3.9</v>
      </c>
      <c r="L23" s="13"/>
      <c r="M23" s="13"/>
      <c r="N23" s="67">
        <v>1</v>
      </c>
      <c r="O23" s="50" t="str">
        <f t="shared" si="1"/>
        <v/>
      </c>
      <c r="P23" s="67" t="str">
        <f t="shared" si="2"/>
        <v/>
      </c>
      <c r="Q23" s="81" t="str">
        <f t="shared" si="3"/>
        <v/>
      </c>
      <c r="R23" s="50">
        <f t="shared" si="4"/>
        <v>500</v>
      </c>
      <c r="S23" s="67">
        <f t="shared" si="5"/>
        <v>390</v>
      </c>
      <c r="T23" s="81">
        <f t="shared" si="6"/>
        <v>-110</v>
      </c>
    </row>
    <row r="24" spans="3:20" x14ac:dyDescent="0.25">
      <c r="C24" s="8">
        <v>44121</v>
      </c>
      <c r="D24" s="67" t="s">
        <v>9</v>
      </c>
      <c r="E24" s="67">
        <v>6</v>
      </c>
      <c r="F24" s="9">
        <v>8</v>
      </c>
      <c r="G24" s="67">
        <v>2</v>
      </c>
      <c r="H24" s="67">
        <v>3</v>
      </c>
      <c r="I24" s="67">
        <f t="shared" si="0"/>
        <v>5</v>
      </c>
      <c r="J24" s="67" t="s">
        <v>28</v>
      </c>
      <c r="K24" s="15">
        <v>3.7</v>
      </c>
      <c r="L24" s="13"/>
      <c r="M24" s="13"/>
      <c r="N24" s="67">
        <v>1</v>
      </c>
      <c r="O24" s="50">
        <f t="shared" si="1"/>
        <v>200</v>
      </c>
      <c r="P24" s="67">
        <f t="shared" si="2"/>
        <v>370</v>
      </c>
      <c r="Q24" s="81">
        <f t="shared" si="3"/>
        <v>170</v>
      </c>
      <c r="R24" s="50">
        <f t="shared" si="4"/>
        <v>200</v>
      </c>
      <c r="S24" s="67">
        <f t="shared" si="5"/>
        <v>370</v>
      </c>
      <c r="T24" s="81">
        <f t="shared" si="6"/>
        <v>170</v>
      </c>
    </row>
    <row r="25" spans="3:20" x14ac:dyDescent="0.25">
      <c r="C25" s="8">
        <v>44121</v>
      </c>
      <c r="D25" s="67" t="s">
        <v>9</v>
      </c>
      <c r="E25" s="67">
        <v>7</v>
      </c>
      <c r="F25" s="9">
        <v>8</v>
      </c>
      <c r="G25" s="67">
        <v>3</v>
      </c>
      <c r="H25" s="67">
        <v>2</v>
      </c>
      <c r="I25" s="67">
        <f t="shared" si="0"/>
        <v>5</v>
      </c>
      <c r="J25" s="67" t="s">
        <v>29</v>
      </c>
      <c r="K25" s="15">
        <v>9</v>
      </c>
      <c r="L25" s="13"/>
      <c r="M25" s="13"/>
      <c r="N25" s="67">
        <v>2</v>
      </c>
      <c r="O25" s="50">
        <f t="shared" si="1"/>
        <v>300</v>
      </c>
      <c r="P25" s="67">
        <f t="shared" si="2"/>
        <v>900</v>
      </c>
      <c r="Q25" s="81">
        <f t="shared" si="3"/>
        <v>600</v>
      </c>
      <c r="R25" s="50">
        <f t="shared" si="4"/>
        <v>300</v>
      </c>
      <c r="S25" s="67">
        <f t="shared" si="5"/>
        <v>900</v>
      </c>
      <c r="T25" s="81">
        <f t="shared" si="6"/>
        <v>600</v>
      </c>
    </row>
    <row r="26" spans="3:20" x14ac:dyDescent="0.25">
      <c r="C26" s="8">
        <v>44121</v>
      </c>
      <c r="D26" s="67" t="s">
        <v>9</v>
      </c>
      <c r="E26" s="67">
        <v>8</v>
      </c>
      <c r="F26" s="9">
        <v>11</v>
      </c>
      <c r="G26" s="67">
        <v>5</v>
      </c>
      <c r="H26" s="67">
        <v>2</v>
      </c>
      <c r="I26" s="67">
        <f t="shared" si="0"/>
        <v>7</v>
      </c>
      <c r="J26" s="67" t="s">
        <v>30</v>
      </c>
      <c r="K26" s="15">
        <v>5.9</v>
      </c>
      <c r="L26" s="13"/>
      <c r="M26" s="13"/>
      <c r="N26" s="67">
        <v>4</v>
      </c>
      <c r="O26" s="50" t="str">
        <f t="shared" si="1"/>
        <v/>
      </c>
      <c r="P26" s="67" t="str">
        <f t="shared" si="2"/>
        <v/>
      </c>
      <c r="Q26" s="81" t="str">
        <f t="shared" si="3"/>
        <v/>
      </c>
      <c r="R26" s="50">
        <f t="shared" si="4"/>
        <v>500</v>
      </c>
      <c r="S26" s="67">
        <f t="shared" si="5"/>
        <v>590</v>
      </c>
      <c r="T26" s="81">
        <f t="shared" si="6"/>
        <v>90</v>
      </c>
    </row>
    <row r="27" spans="3:20" x14ac:dyDescent="0.25">
      <c r="C27" s="8">
        <v>44121</v>
      </c>
      <c r="D27" s="67" t="s">
        <v>9</v>
      </c>
      <c r="E27" s="67">
        <v>9</v>
      </c>
      <c r="F27" s="9">
        <v>18</v>
      </c>
      <c r="G27" s="67">
        <v>6</v>
      </c>
      <c r="H27" s="67">
        <v>4</v>
      </c>
      <c r="I27" s="67">
        <f t="shared" si="0"/>
        <v>10</v>
      </c>
      <c r="J27" s="67" t="s">
        <v>31</v>
      </c>
      <c r="K27" s="15">
        <v>5.4</v>
      </c>
      <c r="L27" s="13"/>
      <c r="M27" s="13"/>
      <c r="N27" s="67">
        <v>1</v>
      </c>
      <c r="O27" s="50" t="str">
        <f t="shared" si="1"/>
        <v/>
      </c>
      <c r="P27" s="67" t="str">
        <f t="shared" si="2"/>
        <v/>
      </c>
      <c r="Q27" s="81" t="str">
        <f t="shared" si="3"/>
        <v/>
      </c>
      <c r="R27" s="50">
        <f t="shared" si="4"/>
        <v>600</v>
      </c>
      <c r="S27" s="67">
        <f t="shared" si="5"/>
        <v>540</v>
      </c>
      <c r="T27" s="81">
        <f t="shared" si="6"/>
        <v>-60</v>
      </c>
    </row>
    <row r="28" spans="3:20" x14ac:dyDescent="0.25">
      <c r="C28" s="8">
        <v>44121</v>
      </c>
      <c r="D28" s="67" t="s">
        <v>9</v>
      </c>
      <c r="E28" s="67">
        <v>10</v>
      </c>
      <c r="F28" s="9">
        <v>8</v>
      </c>
      <c r="G28" s="67">
        <v>4</v>
      </c>
      <c r="H28" s="67">
        <v>4</v>
      </c>
      <c r="I28" s="67">
        <f t="shared" si="0"/>
        <v>8</v>
      </c>
      <c r="J28" s="67" t="s">
        <v>32</v>
      </c>
      <c r="K28" s="13"/>
      <c r="L28" s="16">
        <v>10</v>
      </c>
      <c r="M28" s="13"/>
      <c r="N28" s="67">
        <v>6</v>
      </c>
      <c r="O28" s="50">
        <f t="shared" si="1"/>
        <v>400</v>
      </c>
      <c r="P28" s="67" t="str">
        <f t="shared" si="2"/>
        <v/>
      </c>
      <c r="Q28" s="81">
        <f t="shared" si="3"/>
        <v>-400</v>
      </c>
      <c r="R28" s="50">
        <f t="shared" si="4"/>
        <v>400</v>
      </c>
      <c r="S28" s="67" t="str">
        <f t="shared" si="5"/>
        <v/>
      </c>
      <c r="T28" s="81">
        <f t="shared" si="6"/>
        <v>-400</v>
      </c>
    </row>
    <row r="29" spans="3:20" x14ac:dyDescent="0.25">
      <c r="C29" s="8">
        <v>44127</v>
      </c>
      <c r="D29" s="67" t="s">
        <v>33</v>
      </c>
      <c r="E29" s="67">
        <v>1</v>
      </c>
      <c r="F29" s="9">
        <v>5</v>
      </c>
      <c r="G29" s="67">
        <v>1</v>
      </c>
      <c r="H29" s="67">
        <v>2</v>
      </c>
      <c r="I29" s="67">
        <f t="shared" si="0"/>
        <v>3</v>
      </c>
      <c r="J29" s="67" t="s">
        <v>34</v>
      </c>
      <c r="K29" s="15">
        <v>4.5999999999999996</v>
      </c>
      <c r="L29" s="13"/>
      <c r="M29" s="13"/>
      <c r="N29" s="67">
        <v>1</v>
      </c>
      <c r="O29" s="50">
        <f t="shared" si="1"/>
        <v>200</v>
      </c>
      <c r="P29" s="67">
        <f t="shared" si="2"/>
        <v>919.99999999999989</v>
      </c>
      <c r="Q29" s="81">
        <f t="shared" si="3"/>
        <v>719.99999999999989</v>
      </c>
      <c r="R29" s="50">
        <f t="shared" si="4"/>
        <v>100</v>
      </c>
      <c r="S29" s="67">
        <f t="shared" si="5"/>
        <v>459.99999999999994</v>
      </c>
      <c r="T29" s="81">
        <f t="shared" si="6"/>
        <v>359.99999999999994</v>
      </c>
    </row>
    <row r="30" spans="3:20" x14ac:dyDescent="0.25">
      <c r="C30" s="8">
        <v>44127</v>
      </c>
      <c r="D30" s="67" t="s">
        <v>33</v>
      </c>
      <c r="E30" s="67">
        <v>2</v>
      </c>
      <c r="F30" s="9">
        <v>8</v>
      </c>
      <c r="G30" s="67">
        <v>1</v>
      </c>
      <c r="H30" s="67">
        <v>5</v>
      </c>
      <c r="I30" s="67">
        <f t="shared" si="0"/>
        <v>6</v>
      </c>
      <c r="J30" s="67" t="s">
        <v>35</v>
      </c>
      <c r="K30" s="15">
        <v>2.7</v>
      </c>
      <c r="L30" s="13"/>
      <c r="M30" s="13"/>
      <c r="N30" s="67">
        <v>1</v>
      </c>
      <c r="O30" s="50"/>
      <c r="P30" s="67" t="str">
        <f t="shared" si="2"/>
        <v/>
      </c>
      <c r="Q30" s="81" t="str">
        <f t="shared" si="3"/>
        <v/>
      </c>
      <c r="R30" s="50">
        <f t="shared" si="4"/>
        <v>100</v>
      </c>
      <c r="S30" s="67">
        <f t="shared" si="5"/>
        <v>270</v>
      </c>
      <c r="T30" s="81">
        <f t="shared" si="6"/>
        <v>170</v>
      </c>
    </row>
    <row r="31" spans="3:20" x14ac:dyDescent="0.25">
      <c r="C31" s="8">
        <v>44127</v>
      </c>
      <c r="D31" s="67" t="s">
        <v>33</v>
      </c>
      <c r="E31" s="67">
        <v>3</v>
      </c>
      <c r="F31" s="9">
        <v>6</v>
      </c>
      <c r="G31" s="67">
        <v>3</v>
      </c>
      <c r="H31" s="67">
        <v>2</v>
      </c>
      <c r="I31" s="67">
        <f t="shared" si="0"/>
        <v>5</v>
      </c>
      <c r="J31" s="67" t="s">
        <v>36</v>
      </c>
      <c r="K31" s="15">
        <v>4.2</v>
      </c>
      <c r="L31" s="13"/>
      <c r="M31" s="13"/>
      <c r="N31" s="67">
        <v>2</v>
      </c>
      <c r="O31" s="50">
        <f t="shared" si="1"/>
        <v>300</v>
      </c>
      <c r="P31" s="67">
        <f t="shared" si="2"/>
        <v>420</v>
      </c>
      <c r="Q31" s="81">
        <f t="shared" si="3"/>
        <v>120</v>
      </c>
      <c r="R31" s="50">
        <f t="shared" ref="R31:R94" si="7">100*G31</f>
        <v>300</v>
      </c>
      <c r="S31" s="67">
        <f t="shared" ref="S31:S94" si="8">IF(R31="","",IF(K31="","",100*K31))</f>
        <v>420</v>
      </c>
      <c r="T31" s="81">
        <f t="shared" ref="T31:T94" si="9">IF(R31="","",IF(S31="",R31*-1,S31-R31))</f>
        <v>120</v>
      </c>
    </row>
    <row r="32" spans="3:20" x14ac:dyDescent="0.25">
      <c r="C32" s="8">
        <v>44127</v>
      </c>
      <c r="D32" s="67" t="s">
        <v>33</v>
      </c>
      <c r="E32" s="67">
        <v>4</v>
      </c>
      <c r="F32" s="9">
        <v>5</v>
      </c>
      <c r="G32" s="67">
        <v>1</v>
      </c>
      <c r="H32" s="67">
        <v>4</v>
      </c>
      <c r="I32" s="67">
        <f t="shared" si="0"/>
        <v>5</v>
      </c>
      <c r="J32" s="67" t="s">
        <v>37</v>
      </c>
      <c r="K32" s="13"/>
      <c r="L32" s="16">
        <v>3.4</v>
      </c>
      <c r="M32" s="13"/>
      <c r="N32" s="67">
        <v>2</v>
      </c>
      <c r="O32" s="50">
        <f t="shared" si="1"/>
        <v>200</v>
      </c>
      <c r="P32" s="67" t="str">
        <f t="shared" si="2"/>
        <v/>
      </c>
      <c r="Q32" s="81">
        <f t="shared" si="3"/>
        <v>-200</v>
      </c>
      <c r="R32" s="50">
        <f t="shared" si="7"/>
        <v>100</v>
      </c>
      <c r="S32" s="67" t="str">
        <f t="shared" si="8"/>
        <v/>
      </c>
      <c r="T32" s="81">
        <f t="shared" si="9"/>
        <v>-100</v>
      </c>
    </row>
    <row r="33" spans="3:20" x14ac:dyDescent="0.25">
      <c r="C33" s="8">
        <v>44127</v>
      </c>
      <c r="D33" s="67" t="s">
        <v>33</v>
      </c>
      <c r="E33" s="67">
        <v>5</v>
      </c>
      <c r="F33" s="9">
        <v>9</v>
      </c>
      <c r="G33" s="67">
        <v>3</v>
      </c>
      <c r="H33" s="67">
        <v>3</v>
      </c>
      <c r="I33" s="67">
        <f t="shared" si="0"/>
        <v>6</v>
      </c>
      <c r="J33" s="67" t="s">
        <v>38</v>
      </c>
      <c r="K33" s="13"/>
      <c r="L33" s="16">
        <v>4.4000000000000004</v>
      </c>
      <c r="M33" s="13"/>
      <c r="N33" s="67">
        <v>6</v>
      </c>
      <c r="O33" s="50">
        <f t="shared" si="1"/>
        <v>300</v>
      </c>
      <c r="P33" s="67" t="str">
        <f t="shared" si="2"/>
        <v/>
      </c>
      <c r="Q33" s="81">
        <f t="shared" si="3"/>
        <v>-300</v>
      </c>
      <c r="R33" s="50">
        <f t="shared" si="7"/>
        <v>300</v>
      </c>
      <c r="S33" s="67" t="str">
        <f t="shared" si="8"/>
        <v/>
      </c>
      <c r="T33" s="81">
        <f t="shared" si="9"/>
        <v>-300</v>
      </c>
    </row>
    <row r="34" spans="3:20" x14ac:dyDescent="0.25">
      <c r="C34" s="8">
        <v>44127</v>
      </c>
      <c r="D34" s="67" t="s">
        <v>33</v>
      </c>
      <c r="E34" s="67">
        <v>7</v>
      </c>
      <c r="F34" s="9">
        <v>8</v>
      </c>
      <c r="G34" s="67">
        <v>4</v>
      </c>
      <c r="H34" s="67">
        <v>2</v>
      </c>
      <c r="I34" s="67">
        <f t="shared" si="0"/>
        <v>6</v>
      </c>
      <c r="J34" s="67" t="s">
        <v>39</v>
      </c>
      <c r="K34" s="15">
        <v>3.4</v>
      </c>
      <c r="L34" s="13"/>
      <c r="M34" s="13"/>
      <c r="N34" s="67">
        <v>3</v>
      </c>
      <c r="O34" s="50">
        <f t="shared" si="1"/>
        <v>400</v>
      </c>
      <c r="P34" s="67">
        <f t="shared" si="2"/>
        <v>340</v>
      </c>
      <c r="Q34" s="81">
        <f t="shared" si="3"/>
        <v>-60</v>
      </c>
      <c r="R34" s="50">
        <f t="shared" si="7"/>
        <v>400</v>
      </c>
      <c r="S34" s="67">
        <f t="shared" si="8"/>
        <v>340</v>
      </c>
      <c r="T34" s="81">
        <f t="shared" si="9"/>
        <v>-60</v>
      </c>
    </row>
    <row r="35" spans="3:20" x14ac:dyDescent="0.25">
      <c r="C35" s="8">
        <v>44127</v>
      </c>
      <c r="D35" s="67" t="s">
        <v>33</v>
      </c>
      <c r="E35" s="67">
        <v>8</v>
      </c>
      <c r="F35" s="9">
        <v>9</v>
      </c>
      <c r="G35" s="67">
        <v>3</v>
      </c>
      <c r="H35" s="67">
        <v>6</v>
      </c>
      <c r="I35" s="67">
        <f t="shared" si="0"/>
        <v>9</v>
      </c>
      <c r="J35" s="67" t="s">
        <v>40</v>
      </c>
      <c r="K35" s="13"/>
      <c r="L35" s="16">
        <v>11</v>
      </c>
      <c r="M35" s="13"/>
      <c r="N35" s="67">
        <v>5</v>
      </c>
      <c r="O35" s="50" t="str">
        <f t="shared" si="1"/>
        <v/>
      </c>
      <c r="P35" s="67" t="str">
        <f t="shared" si="2"/>
        <v/>
      </c>
      <c r="Q35" s="81" t="str">
        <f t="shared" si="3"/>
        <v/>
      </c>
      <c r="R35" s="50">
        <f t="shared" si="7"/>
        <v>300</v>
      </c>
      <c r="S35" s="67" t="str">
        <f t="shared" si="8"/>
        <v/>
      </c>
      <c r="T35" s="81">
        <f t="shared" si="9"/>
        <v>-300</v>
      </c>
    </row>
    <row r="36" spans="3:20" x14ac:dyDescent="0.25">
      <c r="C36" s="8">
        <v>44128</v>
      </c>
      <c r="D36" s="67" t="s">
        <v>41</v>
      </c>
      <c r="E36" s="67">
        <v>3</v>
      </c>
      <c r="F36" s="9">
        <v>9</v>
      </c>
      <c r="G36" s="67">
        <v>3</v>
      </c>
      <c r="H36" s="67">
        <v>4</v>
      </c>
      <c r="I36" s="67">
        <f t="shared" si="0"/>
        <v>7</v>
      </c>
      <c r="J36" s="67" t="s">
        <v>42</v>
      </c>
      <c r="K36" s="15">
        <v>4.8</v>
      </c>
      <c r="L36" s="13"/>
      <c r="M36" s="13"/>
      <c r="N36" s="67">
        <v>2</v>
      </c>
      <c r="O36" s="50">
        <f t="shared" si="1"/>
        <v>300</v>
      </c>
      <c r="P36" s="67">
        <f t="shared" si="2"/>
        <v>480</v>
      </c>
      <c r="Q36" s="81">
        <f t="shared" si="3"/>
        <v>180</v>
      </c>
      <c r="R36" s="50">
        <f t="shared" si="7"/>
        <v>300</v>
      </c>
      <c r="S36" s="67">
        <f t="shared" si="8"/>
        <v>480</v>
      </c>
      <c r="T36" s="81">
        <f t="shared" si="9"/>
        <v>180</v>
      </c>
    </row>
    <row r="37" spans="3:20" x14ac:dyDescent="0.25">
      <c r="C37" s="8">
        <v>44128</v>
      </c>
      <c r="D37" s="67" t="s">
        <v>41</v>
      </c>
      <c r="E37" s="67">
        <v>4</v>
      </c>
      <c r="F37" s="9">
        <v>9</v>
      </c>
      <c r="G37" s="67">
        <v>4</v>
      </c>
      <c r="H37" s="67">
        <v>4</v>
      </c>
      <c r="I37" s="67">
        <f t="shared" si="0"/>
        <v>8</v>
      </c>
      <c r="J37" s="67" t="s">
        <v>43</v>
      </c>
      <c r="K37" s="15">
        <v>13</v>
      </c>
      <c r="L37" s="13"/>
      <c r="M37" s="13"/>
      <c r="N37" s="67">
        <v>4</v>
      </c>
      <c r="O37" s="50">
        <f t="shared" si="1"/>
        <v>400</v>
      </c>
      <c r="P37" s="67">
        <f t="shared" si="2"/>
        <v>1300</v>
      </c>
      <c r="Q37" s="81">
        <f t="shared" si="3"/>
        <v>900</v>
      </c>
      <c r="R37" s="50">
        <f t="shared" si="7"/>
        <v>400</v>
      </c>
      <c r="S37" s="67">
        <f t="shared" si="8"/>
        <v>1300</v>
      </c>
      <c r="T37" s="81">
        <f t="shared" si="9"/>
        <v>900</v>
      </c>
    </row>
    <row r="38" spans="3:20" x14ac:dyDescent="0.25">
      <c r="C38" s="8">
        <v>44128</v>
      </c>
      <c r="D38" s="67" t="s">
        <v>41</v>
      </c>
      <c r="E38" s="67">
        <v>5</v>
      </c>
      <c r="F38" s="9">
        <v>8</v>
      </c>
      <c r="G38" s="67">
        <v>5</v>
      </c>
      <c r="H38" s="67"/>
      <c r="I38" s="67">
        <f t="shared" si="0"/>
        <v>5</v>
      </c>
      <c r="J38" s="67" t="s">
        <v>23</v>
      </c>
      <c r="K38" s="15">
        <v>3.1</v>
      </c>
      <c r="L38" s="13"/>
      <c r="M38" s="13"/>
      <c r="N38" s="67">
        <v>5</v>
      </c>
      <c r="O38" s="50" t="str">
        <f t="shared" si="1"/>
        <v/>
      </c>
      <c r="P38" s="67" t="str">
        <f t="shared" si="2"/>
        <v/>
      </c>
      <c r="Q38" s="81" t="str">
        <f t="shared" si="3"/>
        <v/>
      </c>
      <c r="R38" s="50">
        <f t="shared" si="7"/>
        <v>500</v>
      </c>
      <c r="S38" s="67">
        <f t="shared" si="8"/>
        <v>310</v>
      </c>
      <c r="T38" s="81">
        <f t="shared" si="9"/>
        <v>-190</v>
      </c>
    </row>
    <row r="39" spans="3:20" x14ac:dyDescent="0.25">
      <c r="C39" s="8">
        <v>44128</v>
      </c>
      <c r="D39" s="67" t="s">
        <v>41</v>
      </c>
      <c r="E39" s="67">
        <v>7</v>
      </c>
      <c r="F39" s="9">
        <v>5</v>
      </c>
      <c r="G39" s="67">
        <v>5</v>
      </c>
      <c r="H39" s="67"/>
      <c r="I39" s="67">
        <f t="shared" si="0"/>
        <v>5</v>
      </c>
      <c r="J39" s="67" t="s">
        <v>44</v>
      </c>
      <c r="K39" s="15">
        <v>3.9</v>
      </c>
      <c r="L39" s="13"/>
      <c r="M39" s="13"/>
      <c r="N39" s="67">
        <v>2</v>
      </c>
      <c r="O39" s="50" t="str">
        <f t="shared" si="1"/>
        <v/>
      </c>
      <c r="P39" s="67" t="str">
        <f t="shared" si="2"/>
        <v/>
      </c>
      <c r="Q39" s="81" t="str">
        <f t="shared" si="3"/>
        <v/>
      </c>
      <c r="R39" s="50">
        <f t="shared" si="7"/>
        <v>500</v>
      </c>
      <c r="S39" s="67">
        <f t="shared" si="8"/>
        <v>390</v>
      </c>
      <c r="T39" s="81">
        <f t="shared" si="9"/>
        <v>-110</v>
      </c>
    </row>
    <row r="40" spans="3:20" x14ac:dyDescent="0.25">
      <c r="C40" s="8">
        <v>44128</v>
      </c>
      <c r="D40" s="67" t="s">
        <v>41</v>
      </c>
      <c r="E40" s="67">
        <v>8</v>
      </c>
      <c r="F40" s="9">
        <v>12</v>
      </c>
      <c r="G40" s="67">
        <v>6</v>
      </c>
      <c r="H40" s="67">
        <v>1</v>
      </c>
      <c r="I40" s="67">
        <f t="shared" si="0"/>
        <v>7</v>
      </c>
      <c r="J40" s="67" t="s">
        <v>45</v>
      </c>
      <c r="K40" s="13"/>
      <c r="L40" s="16">
        <v>26</v>
      </c>
      <c r="M40" s="13"/>
      <c r="N40" s="67">
        <v>9</v>
      </c>
      <c r="O40" s="50" t="str">
        <f t="shared" si="1"/>
        <v/>
      </c>
      <c r="P40" s="67" t="str">
        <f t="shared" si="2"/>
        <v/>
      </c>
      <c r="Q40" s="81" t="str">
        <f t="shared" si="3"/>
        <v/>
      </c>
      <c r="R40" s="50">
        <f t="shared" si="7"/>
        <v>600</v>
      </c>
      <c r="S40" s="67" t="str">
        <f t="shared" si="8"/>
        <v/>
      </c>
      <c r="T40" s="81">
        <f t="shared" si="9"/>
        <v>-600</v>
      </c>
    </row>
    <row r="41" spans="3:20" x14ac:dyDescent="0.25">
      <c r="C41" s="8">
        <v>44128</v>
      </c>
      <c r="D41" s="67" t="s">
        <v>41</v>
      </c>
      <c r="E41" s="67">
        <v>9</v>
      </c>
      <c r="F41" s="9">
        <v>14</v>
      </c>
      <c r="G41" s="67">
        <v>7</v>
      </c>
      <c r="H41" s="67"/>
      <c r="I41" s="67">
        <f t="shared" si="0"/>
        <v>7</v>
      </c>
      <c r="J41" s="67" t="s">
        <v>46</v>
      </c>
      <c r="K41" s="15">
        <v>13</v>
      </c>
      <c r="L41" s="13"/>
      <c r="M41" s="13"/>
      <c r="N41" s="67">
        <v>6</v>
      </c>
      <c r="O41" s="50" t="str">
        <f t="shared" si="1"/>
        <v/>
      </c>
      <c r="P41" s="67" t="str">
        <f t="shared" si="2"/>
        <v/>
      </c>
      <c r="Q41" s="81" t="str">
        <f t="shared" si="3"/>
        <v/>
      </c>
      <c r="R41" s="50">
        <f t="shared" si="7"/>
        <v>700</v>
      </c>
      <c r="S41" s="67">
        <f t="shared" si="8"/>
        <v>1300</v>
      </c>
      <c r="T41" s="81">
        <f t="shared" si="9"/>
        <v>600</v>
      </c>
    </row>
    <row r="42" spans="3:20" x14ac:dyDescent="0.25">
      <c r="C42" s="8">
        <v>44128</v>
      </c>
      <c r="D42" s="67" t="s">
        <v>41</v>
      </c>
      <c r="E42" s="67">
        <v>10</v>
      </c>
      <c r="F42" s="9">
        <v>11</v>
      </c>
      <c r="G42" s="67">
        <v>2</v>
      </c>
      <c r="H42" s="67">
        <v>4</v>
      </c>
      <c r="I42" s="67">
        <f t="shared" si="0"/>
        <v>6</v>
      </c>
      <c r="J42" s="67" t="s">
        <v>47</v>
      </c>
      <c r="K42" s="15">
        <v>2.6</v>
      </c>
      <c r="L42" s="13"/>
      <c r="M42" s="13"/>
      <c r="N42" s="67">
        <v>1</v>
      </c>
      <c r="O42" s="50">
        <f t="shared" si="1"/>
        <v>200</v>
      </c>
      <c r="P42" s="67">
        <f t="shared" si="2"/>
        <v>260</v>
      </c>
      <c r="Q42" s="81">
        <f t="shared" si="3"/>
        <v>60</v>
      </c>
      <c r="R42" s="50">
        <f t="shared" si="7"/>
        <v>200</v>
      </c>
      <c r="S42" s="67">
        <f t="shared" si="8"/>
        <v>260</v>
      </c>
      <c r="T42" s="81">
        <f t="shared" si="9"/>
        <v>60</v>
      </c>
    </row>
    <row r="43" spans="3:20" x14ac:dyDescent="0.25">
      <c r="C43" s="8">
        <v>44135</v>
      </c>
      <c r="D43" s="67" t="s">
        <v>62</v>
      </c>
      <c r="E43" s="67">
        <v>1</v>
      </c>
      <c r="F43" s="9">
        <v>8</v>
      </c>
      <c r="G43" s="67">
        <v>4</v>
      </c>
      <c r="H43" s="67">
        <v>1</v>
      </c>
      <c r="I43" s="67">
        <f t="shared" ref="I43:I66" si="10">G43+H43</f>
        <v>5</v>
      </c>
      <c r="J43" s="67" t="s">
        <v>63</v>
      </c>
      <c r="K43" s="15">
        <v>4.2</v>
      </c>
      <c r="L43" s="13"/>
      <c r="M43" s="13"/>
      <c r="N43" s="67">
        <v>2</v>
      </c>
      <c r="O43" s="50">
        <f t="shared" si="1"/>
        <v>400</v>
      </c>
      <c r="P43" s="67">
        <f t="shared" si="2"/>
        <v>420</v>
      </c>
      <c r="Q43" s="81">
        <f t="shared" si="3"/>
        <v>20</v>
      </c>
      <c r="R43" s="50">
        <f t="shared" si="7"/>
        <v>400</v>
      </c>
      <c r="S43" s="67">
        <f t="shared" si="8"/>
        <v>420</v>
      </c>
      <c r="T43" s="81">
        <f t="shared" si="9"/>
        <v>20</v>
      </c>
    </row>
    <row r="44" spans="3:20" x14ac:dyDescent="0.25">
      <c r="C44" s="8">
        <v>44135</v>
      </c>
      <c r="D44" s="67" t="s">
        <v>62</v>
      </c>
      <c r="E44" s="67">
        <v>2</v>
      </c>
      <c r="F44" s="9">
        <v>14</v>
      </c>
      <c r="G44" s="67">
        <v>4</v>
      </c>
      <c r="H44" s="67">
        <v>4</v>
      </c>
      <c r="I44" s="67">
        <f t="shared" si="10"/>
        <v>8</v>
      </c>
      <c r="J44" s="67" t="s">
        <v>64</v>
      </c>
      <c r="K44" s="15">
        <v>7</v>
      </c>
      <c r="L44" s="13"/>
      <c r="M44" s="13"/>
      <c r="N44" s="67">
        <v>4</v>
      </c>
      <c r="O44" s="50">
        <f t="shared" si="1"/>
        <v>400</v>
      </c>
      <c r="P44" s="67">
        <f t="shared" si="2"/>
        <v>700</v>
      </c>
      <c r="Q44" s="81">
        <f t="shared" si="3"/>
        <v>300</v>
      </c>
      <c r="R44" s="50">
        <f t="shared" si="7"/>
        <v>400</v>
      </c>
      <c r="S44" s="67">
        <f t="shared" si="8"/>
        <v>700</v>
      </c>
      <c r="T44" s="81">
        <f t="shared" si="9"/>
        <v>300</v>
      </c>
    </row>
    <row r="45" spans="3:20" x14ac:dyDescent="0.25">
      <c r="C45" s="8">
        <v>44135</v>
      </c>
      <c r="D45" s="67" t="s">
        <v>62</v>
      </c>
      <c r="E45" s="67">
        <v>3</v>
      </c>
      <c r="F45" s="9">
        <v>10</v>
      </c>
      <c r="G45" s="67">
        <v>6</v>
      </c>
      <c r="H45" s="67">
        <v>2</v>
      </c>
      <c r="I45" s="67">
        <f t="shared" si="10"/>
        <v>8</v>
      </c>
      <c r="J45" s="67" t="s">
        <v>65</v>
      </c>
      <c r="K45" s="15">
        <v>5</v>
      </c>
      <c r="L45" s="13"/>
      <c r="M45" s="13"/>
      <c r="N45" s="67">
        <v>2</v>
      </c>
      <c r="O45" s="50" t="str">
        <f t="shared" si="1"/>
        <v/>
      </c>
      <c r="P45" s="67" t="str">
        <f t="shared" si="2"/>
        <v/>
      </c>
      <c r="Q45" s="81" t="str">
        <f t="shared" si="3"/>
        <v/>
      </c>
      <c r="R45" s="50">
        <f t="shared" si="7"/>
        <v>600</v>
      </c>
      <c r="S45" s="67">
        <f t="shared" si="8"/>
        <v>500</v>
      </c>
      <c r="T45" s="81">
        <f t="shared" si="9"/>
        <v>-100</v>
      </c>
    </row>
    <row r="46" spans="3:20" x14ac:dyDescent="0.25">
      <c r="C46" s="8">
        <v>44135</v>
      </c>
      <c r="D46" s="67" t="s">
        <v>62</v>
      </c>
      <c r="E46" s="67">
        <v>4</v>
      </c>
      <c r="F46" s="9">
        <v>10</v>
      </c>
      <c r="G46" s="67">
        <v>6</v>
      </c>
      <c r="H46" s="67">
        <v>1</v>
      </c>
      <c r="I46" s="67">
        <f t="shared" si="10"/>
        <v>7</v>
      </c>
      <c r="J46" s="67" t="s">
        <v>66</v>
      </c>
      <c r="K46" s="15">
        <v>5.6</v>
      </c>
      <c r="L46" s="13"/>
      <c r="M46" s="13"/>
      <c r="N46" s="67">
        <v>6</v>
      </c>
      <c r="O46" s="50" t="str">
        <f t="shared" si="1"/>
        <v/>
      </c>
      <c r="P46" s="67" t="str">
        <f t="shared" si="2"/>
        <v/>
      </c>
      <c r="Q46" s="81" t="str">
        <f t="shared" si="3"/>
        <v/>
      </c>
      <c r="R46" s="50">
        <f t="shared" si="7"/>
        <v>600</v>
      </c>
      <c r="S46" s="67">
        <f t="shared" si="8"/>
        <v>560</v>
      </c>
      <c r="T46" s="81">
        <f t="shared" si="9"/>
        <v>-40</v>
      </c>
    </row>
    <row r="47" spans="3:20" x14ac:dyDescent="0.25">
      <c r="C47" s="8">
        <v>44135</v>
      </c>
      <c r="D47" s="67" t="s">
        <v>62</v>
      </c>
      <c r="E47" s="67">
        <v>5</v>
      </c>
      <c r="F47" s="9">
        <v>13</v>
      </c>
      <c r="G47" s="67">
        <v>4</v>
      </c>
      <c r="H47" s="67">
        <v>6</v>
      </c>
      <c r="I47" s="67">
        <f t="shared" si="10"/>
        <v>10</v>
      </c>
      <c r="J47" s="67" t="s">
        <v>67</v>
      </c>
      <c r="K47" s="13"/>
      <c r="L47" s="13"/>
      <c r="M47" s="17">
        <v>31</v>
      </c>
      <c r="N47" s="67">
        <v>12</v>
      </c>
      <c r="O47" s="50" t="str">
        <f t="shared" si="1"/>
        <v/>
      </c>
      <c r="P47" s="67" t="str">
        <f t="shared" si="2"/>
        <v/>
      </c>
      <c r="Q47" s="81" t="str">
        <f t="shared" si="3"/>
        <v/>
      </c>
      <c r="R47" s="50">
        <f t="shared" si="7"/>
        <v>400</v>
      </c>
      <c r="S47" s="67" t="str">
        <f t="shared" si="8"/>
        <v/>
      </c>
      <c r="T47" s="81">
        <f t="shared" si="9"/>
        <v>-400</v>
      </c>
    </row>
    <row r="48" spans="3:20" x14ac:dyDescent="0.25">
      <c r="C48" s="8">
        <v>44135</v>
      </c>
      <c r="D48" s="67" t="s">
        <v>62</v>
      </c>
      <c r="E48" s="67">
        <v>6</v>
      </c>
      <c r="F48" s="9">
        <v>14</v>
      </c>
      <c r="G48" s="67">
        <v>7</v>
      </c>
      <c r="H48" s="67">
        <v>1</v>
      </c>
      <c r="I48" s="67">
        <f t="shared" si="10"/>
        <v>8</v>
      </c>
      <c r="J48" s="67" t="s">
        <v>68</v>
      </c>
      <c r="K48" s="15">
        <v>4.4000000000000004</v>
      </c>
      <c r="L48" s="13"/>
      <c r="M48" s="13"/>
      <c r="N48" s="67">
        <v>3</v>
      </c>
      <c r="O48" s="50" t="str">
        <f t="shared" si="1"/>
        <v/>
      </c>
      <c r="P48" s="67" t="str">
        <f t="shared" si="2"/>
        <v/>
      </c>
      <c r="Q48" s="81" t="str">
        <f t="shared" si="3"/>
        <v/>
      </c>
      <c r="R48" s="50">
        <f t="shared" si="7"/>
        <v>700</v>
      </c>
      <c r="S48" s="67">
        <f t="shared" si="8"/>
        <v>440.00000000000006</v>
      </c>
      <c r="T48" s="81">
        <f t="shared" si="9"/>
        <v>-259.99999999999994</v>
      </c>
    </row>
    <row r="49" spans="3:20" x14ac:dyDescent="0.25">
      <c r="C49" s="8">
        <v>44135</v>
      </c>
      <c r="D49" s="67" t="s">
        <v>62</v>
      </c>
      <c r="E49" s="67">
        <v>7</v>
      </c>
      <c r="F49" s="9">
        <v>14</v>
      </c>
      <c r="G49" s="67">
        <v>5</v>
      </c>
      <c r="H49" s="67">
        <v>5</v>
      </c>
      <c r="I49" s="67">
        <f t="shared" si="10"/>
        <v>10</v>
      </c>
      <c r="J49" s="67" t="s">
        <v>69</v>
      </c>
      <c r="K49" s="13"/>
      <c r="L49" s="16">
        <v>26</v>
      </c>
      <c r="M49" s="13"/>
      <c r="N49" s="67">
        <v>8</v>
      </c>
      <c r="O49" s="50" t="str">
        <f t="shared" si="1"/>
        <v/>
      </c>
      <c r="P49" s="67" t="str">
        <f t="shared" si="2"/>
        <v/>
      </c>
      <c r="Q49" s="81" t="str">
        <f t="shared" si="3"/>
        <v/>
      </c>
      <c r="R49" s="50">
        <f t="shared" si="7"/>
        <v>500</v>
      </c>
      <c r="S49" s="67" t="str">
        <f t="shared" si="8"/>
        <v/>
      </c>
      <c r="T49" s="81">
        <f t="shared" si="9"/>
        <v>-500</v>
      </c>
    </row>
    <row r="50" spans="3:20" x14ac:dyDescent="0.25">
      <c r="C50" s="8">
        <v>44135</v>
      </c>
      <c r="D50" s="67" t="s">
        <v>62</v>
      </c>
      <c r="E50" s="67">
        <v>8</v>
      </c>
      <c r="F50" s="9">
        <v>16</v>
      </c>
      <c r="G50" s="67">
        <v>7</v>
      </c>
      <c r="H50" s="67">
        <v>5</v>
      </c>
      <c r="I50" s="67">
        <f t="shared" si="10"/>
        <v>12</v>
      </c>
      <c r="J50" s="67" t="s">
        <v>70</v>
      </c>
      <c r="K50" s="15">
        <v>12</v>
      </c>
      <c r="L50" s="13"/>
      <c r="M50" s="13"/>
      <c r="N50" s="67">
        <v>2</v>
      </c>
      <c r="O50" s="50" t="str">
        <f t="shared" si="1"/>
        <v/>
      </c>
      <c r="P50" s="67" t="str">
        <f t="shared" si="2"/>
        <v/>
      </c>
      <c r="Q50" s="81" t="str">
        <f t="shared" si="3"/>
        <v/>
      </c>
      <c r="R50" s="50">
        <f t="shared" si="7"/>
        <v>700</v>
      </c>
      <c r="S50" s="67">
        <f t="shared" si="8"/>
        <v>1200</v>
      </c>
      <c r="T50" s="81">
        <f t="shared" si="9"/>
        <v>500</v>
      </c>
    </row>
    <row r="51" spans="3:20" x14ac:dyDescent="0.25">
      <c r="C51" s="8">
        <v>44135</v>
      </c>
      <c r="D51" s="67" t="s">
        <v>62</v>
      </c>
      <c r="E51" s="67">
        <v>9</v>
      </c>
      <c r="F51" s="9">
        <v>12</v>
      </c>
      <c r="G51" s="67">
        <v>5</v>
      </c>
      <c r="H51" s="67">
        <v>2</v>
      </c>
      <c r="I51" s="67">
        <f t="shared" si="10"/>
        <v>7</v>
      </c>
      <c r="J51" s="67" t="s">
        <v>12</v>
      </c>
      <c r="K51" s="15">
        <v>7</v>
      </c>
      <c r="L51" s="13"/>
      <c r="M51" s="13"/>
      <c r="N51" s="67">
        <v>2</v>
      </c>
      <c r="O51" s="50" t="str">
        <f t="shared" si="1"/>
        <v/>
      </c>
      <c r="P51" s="67" t="str">
        <f t="shared" si="2"/>
        <v/>
      </c>
      <c r="Q51" s="81" t="str">
        <f t="shared" si="3"/>
        <v/>
      </c>
      <c r="R51" s="50">
        <f t="shared" si="7"/>
        <v>500</v>
      </c>
      <c r="S51" s="67">
        <f t="shared" si="8"/>
        <v>700</v>
      </c>
      <c r="T51" s="81">
        <f t="shared" si="9"/>
        <v>200</v>
      </c>
    </row>
    <row r="52" spans="3:20" x14ac:dyDescent="0.25">
      <c r="C52" s="8">
        <v>44138</v>
      </c>
      <c r="D52" s="67" t="s">
        <v>62</v>
      </c>
      <c r="E52" s="67">
        <v>2</v>
      </c>
      <c r="F52" s="9">
        <v>12</v>
      </c>
      <c r="G52" s="67">
        <v>3</v>
      </c>
      <c r="H52" s="67">
        <v>5</v>
      </c>
      <c r="I52" s="67">
        <f t="shared" si="10"/>
        <v>8</v>
      </c>
      <c r="J52" s="67" t="s">
        <v>71</v>
      </c>
      <c r="K52" s="11"/>
      <c r="L52" s="13"/>
      <c r="M52" s="17">
        <v>47.9</v>
      </c>
      <c r="N52" s="67">
        <v>12</v>
      </c>
      <c r="O52" s="50">
        <f t="shared" si="1"/>
        <v>300</v>
      </c>
      <c r="P52" s="67" t="str">
        <f t="shared" si="2"/>
        <v/>
      </c>
      <c r="Q52" s="81">
        <f t="shared" si="3"/>
        <v>-300</v>
      </c>
      <c r="R52" s="50">
        <f t="shared" si="7"/>
        <v>300</v>
      </c>
      <c r="S52" s="67" t="str">
        <f t="shared" si="8"/>
        <v/>
      </c>
      <c r="T52" s="81">
        <f t="shared" si="9"/>
        <v>-300</v>
      </c>
    </row>
    <row r="53" spans="3:20" x14ac:dyDescent="0.25">
      <c r="C53" s="8">
        <v>44138</v>
      </c>
      <c r="D53" s="67" t="s">
        <v>62</v>
      </c>
      <c r="E53" s="67">
        <v>3</v>
      </c>
      <c r="F53" s="9">
        <v>8</v>
      </c>
      <c r="G53" s="67">
        <v>2</v>
      </c>
      <c r="H53" s="67">
        <v>5</v>
      </c>
      <c r="I53" s="67">
        <f t="shared" si="10"/>
        <v>7</v>
      </c>
      <c r="J53" s="67" t="s">
        <v>72</v>
      </c>
      <c r="K53" s="15">
        <v>4</v>
      </c>
      <c r="L53" s="13"/>
      <c r="M53" s="13"/>
      <c r="N53" s="67">
        <v>1</v>
      </c>
      <c r="O53" s="50">
        <f t="shared" si="1"/>
        <v>200</v>
      </c>
      <c r="P53" s="67">
        <f t="shared" si="2"/>
        <v>400</v>
      </c>
      <c r="Q53" s="81">
        <f t="shared" si="3"/>
        <v>200</v>
      </c>
      <c r="R53" s="50">
        <f t="shared" si="7"/>
        <v>200</v>
      </c>
      <c r="S53" s="67">
        <f t="shared" si="8"/>
        <v>400</v>
      </c>
      <c r="T53" s="81">
        <f t="shared" si="9"/>
        <v>200</v>
      </c>
    </row>
    <row r="54" spans="3:20" x14ac:dyDescent="0.25">
      <c r="C54" s="8">
        <v>44138</v>
      </c>
      <c r="D54" s="67" t="s">
        <v>62</v>
      </c>
      <c r="E54" s="67">
        <v>4</v>
      </c>
      <c r="F54" s="9">
        <v>12</v>
      </c>
      <c r="G54" s="67">
        <v>4</v>
      </c>
      <c r="H54" s="67">
        <v>4</v>
      </c>
      <c r="I54" s="67">
        <f t="shared" si="10"/>
        <v>8</v>
      </c>
      <c r="J54" s="67" t="s">
        <v>73</v>
      </c>
      <c r="K54" s="15">
        <v>8.6</v>
      </c>
      <c r="L54" s="13"/>
      <c r="M54" s="13"/>
      <c r="N54" s="67">
        <v>1</v>
      </c>
      <c r="O54" s="50">
        <f t="shared" si="1"/>
        <v>400</v>
      </c>
      <c r="P54" s="67">
        <f t="shared" si="2"/>
        <v>860</v>
      </c>
      <c r="Q54" s="81">
        <f t="shared" si="3"/>
        <v>460</v>
      </c>
      <c r="R54" s="50">
        <f t="shared" si="7"/>
        <v>400</v>
      </c>
      <c r="S54" s="67">
        <f t="shared" si="8"/>
        <v>860</v>
      </c>
      <c r="T54" s="81">
        <f t="shared" si="9"/>
        <v>460</v>
      </c>
    </row>
    <row r="55" spans="3:20" x14ac:dyDescent="0.25">
      <c r="C55" s="8">
        <v>44138</v>
      </c>
      <c r="D55" s="67" t="s">
        <v>62</v>
      </c>
      <c r="E55" s="67">
        <v>5</v>
      </c>
      <c r="F55" s="9">
        <v>11</v>
      </c>
      <c r="G55" s="67">
        <v>2</v>
      </c>
      <c r="H55" s="67">
        <v>6</v>
      </c>
      <c r="I55" s="67">
        <f t="shared" si="10"/>
        <v>8</v>
      </c>
      <c r="J55" s="67" t="s">
        <v>74</v>
      </c>
      <c r="K55" s="15">
        <v>1.95</v>
      </c>
      <c r="L55" s="13"/>
      <c r="M55" s="13"/>
      <c r="N55" s="67">
        <v>2</v>
      </c>
      <c r="O55" s="50" t="str">
        <f t="shared" si="1"/>
        <v/>
      </c>
      <c r="P55" s="67" t="str">
        <f t="shared" si="2"/>
        <v/>
      </c>
      <c r="Q55" s="81" t="str">
        <f t="shared" si="3"/>
        <v/>
      </c>
      <c r="R55" s="50">
        <f t="shared" si="7"/>
        <v>200</v>
      </c>
      <c r="S55" s="67">
        <f t="shared" si="8"/>
        <v>195</v>
      </c>
      <c r="T55" s="81">
        <f t="shared" si="9"/>
        <v>-5</v>
      </c>
    </row>
    <row r="56" spans="3:20" x14ac:dyDescent="0.25">
      <c r="C56" s="8">
        <v>44138</v>
      </c>
      <c r="D56" s="67" t="s">
        <v>62</v>
      </c>
      <c r="E56" s="67">
        <v>6</v>
      </c>
      <c r="F56" s="9">
        <v>15</v>
      </c>
      <c r="G56" s="67">
        <v>5</v>
      </c>
      <c r="H56" s="67">
        <v>3</v>
      </c>
      <c r="I56" s="67">
        <f t="shared" si="10"/>
        <v>8</v>
      </c>
      <c r="J56" s="67" t="s">
        <v>75</v>
      </c>
      <c r="K56" s="15">
        <v>10</v>
      </c>
      <c r="L56" s="13"/>
      <c r="M56" s="13"/>
      <c r="N56" s="67">
        <v>3</v>
      </c>
      <c r="O56" s="50" t="str">
        <f t="shared" si="1"/>
        <v/>
      </c>
      <c r="P56" s="67" t="str">
        <f t="shared" si="2"/>
        <v/>
      </c>
      <c r="Q56" s="81" t="str">
        <f t="shared" si="3"/>
        <v/>
      </c>
      <c r="R56" s="50">
        <f t="shared" si="7"/>
        <v>500</v>
      </c>
      <c r="S56" s="67">
        <f t="shared" si="8"/>
        <v>1000</v>
      </c>
      <c r="T56" s="81">
        <f t="shared" si="9"/>
        <v>500</v>
      </c>
    </row>
    <row r="57" spans="3:20" x14ac:dyDescent="0.25">
      <c r="C57" s="8">
        <v>44138</v>
      </c>
      <c r="D57" s="67" t="s">
        <v>62</v>
      </c>
      <c r="E57" s="67">
        <v>7</v>
      </c>
      <c r="F57" s="9">
        <v>24</v>
      </c>
      <c r="G57" s="67">
        <v>11</v>
      </c>
      <c r="H57" s="67"/>
      <c r="I57" s="67">
        <f t="shared" si="10"/>
        <v>11</v>
      </c>
      <c r="J57" s="67" t="s">
        <v>76</v>
      </c>
      <c r="K57" s="15">
        <v>29.1</v>
      </c>
      <c r="L57" s="13"/>
      <c r="M57" s="13"/>
      <c r="N57" s="67">
        <v>11</v>
      </c>
      <c r="O57" s="50" t="str">
        <f t="shared" si="1"/>
        <v/>
      </c>
      <c r="P57" s="67" t="str">
        <f t="shared" si="2"/>
        <v/>
      </c>
      <c r="Q57" s="81" t="str">
        <f t="shared" si="3"/>
        <v/>
      </c>
      <c r="R57" s="50">
        <f t="shared" si="7"/>
        <v>1100</v>
      </c>
      <c r="S57" s="67">
        <f t="shared" si="8"/>
        <v>2910</v>
      </c>
      <c r="T57" s="81">
        <f t="shared" si="9"/>
        <v>1810</v>
      </c>
    </row>
    <row r="58" spans="3:20" x14ac:dyDescent="0.25">
      <c r="C58" s="8">
        <v>44138</v>
      </c>
      <c r="D58" s="67" t="s">
        <v>62</v>
      </c>
      <c r="E58" s="67">
        <v>8</v>
      </c>
      <c r="F58" s="9">
        <v>12</v>
      </c>
      <c r="G58" s="67">
        <v>5</v>
      </c>
      <c r="H58" s="67">
        <v>5</v>
      </c>
      <c r="I58" s="67">
        <f t="shared" si="10"/>
        <v>10</v>
      </c>
      <c r="J58" s="67" t="s">
        <v>77</v>
      </c>
      <c r="K58" s="15">
        <v>2.2999999999999998</v>
      </c>
      <c r="L58" s="13"/>
      <c r="M58" s="13"/>
      <c r="N58" s="67">
        <v>2</v>
      </c>
      <c r="O58" s="50" t="str">
        <f t="shared" si="1"/>
        <v/>
      </c>
      <c r="P58" s="67" t="str">
        <f t="shared" si="2"/>
        <v/>
      </c>
      <c r="Q58" s="81" t="str">
        <f t="shared" si="3"/>
        <v/>
      </c>
      <c r="R58" s="50">
        <f t="shared" si="7"/>
        <v>500</v>
      </c>
      <c r="S58" s="67">
        <f t="shared" si="8"/>
        <v>229.99999999999997</v>
      </c>
      <c r="T58" s="81">
        <f t="shared" si="9"/>
        <v>-270</v>
      </c>
    </row>
    <row r="59" spans="3:20" x14ac:dyDescent="0.25">
      <c r="C59" s="8">
        <v>44138</v>
      </c>
      <c r="D59" s="67" t="s">
        <v>62</v>
      </c>
      <c r="E59" s="67">
        <v>9</v>
      </c>
      <c r="F59" s="9">
        <v>14</v>
      </c>
      <c r="G59" s="67">
        <v>4</v>
      </c>
      <c r="H59" s="67">
        <v>4</v>
      </c>
      <c r="I59" s="67">
        <f t="shared" si="10"/>
        <v>8</v>
      </c>
      <c r="J59" s="67" t="s">
        <v>78</v>
      </c>
      <c r="K59" s="11"/>
      <c r="L59" s="16">
        <v>26</v>
      </c>
      <c r="M59" s="13"/>
      <c r="N59" s="67">
        <v>7</v>
      </c>
      <c r="O59" s="50">
        <f t="shared" si="1"/>
        <v>400</v>
      </c>
      <c r="P59" s="67" t="str">
        <f t="shared" si="2"/>
        <v/>
      </c>
      <c r="Q59" s="81">
        <f t="shared" si="3"/>
        <v>-400</v>
      </c>
      <c r="R59" s="50">
        <f t="shared" si="7"/>
        <v>400</v>
      </c>
      <c r="S59" s="67" t="str">
        <f t="shared" si="8"/>
        <v/>
      </c>
      <c r="T59" s="81">
        <f t="shared" si="9"/>
        <v>-400</v>
      </c>
    </row>
    <row r="60" spans="3:20" x14ac:dyDescent="0.25">
      <c r="C60" s="8">
        <v>44138</v>
      </c>
      <c r="D60" s="67" t="s">
        <v>62</v>
      </c>
      <c r="E60" s="67">
        <v>10</v>
      </c>
      <c r="F60" s="9">
        <v>13</v>
      </c>
      <c r="G60" s="67">
        <v>6</v>
      </c>
      <c r="H60" s="67">
        <v>4</v>
      </c>
      <c r="I60" s="67">
        <f t="shared" si="10"/>
        <v>10</v>
      </c>
      <c r="J60" s="67" t="s">
        <v>79</v>
      </c>
      <c r="K60" s="15">
        <v>7.5</v>
      </c>
      <c r="L60" s="13"/>
      <c r="M60" s="13"/>
      <c r="N60" s="67">
        <v>6</v>
      </c>
      <c r="O60" s="50" t="str">
        <f t="shared" si="1"/>
        <v/>
      </c>
      <c r="P60" s="67" t="str">
        <f t="shared" si="2"/>
        <v/>
      </c>
      <c r="Q60" s="81" t="str">
        <f t="shared" si="3"/>
        <v/>
      </c>
      <c r="R60" s="50">
        <f t="shared" si="7"/>
        <v>600</v>
      </c>
      <c r="S60" s="67">
        <f t="shared" si="8"/>
        <v>750</v>
      </c>
      <c r="T60" s="81">
        <f t="shared" si="9"/>
        <v>150</v>
      </c>
    </row>
    <row r="61" spans="3:20" x14ac:dyDescent="0.25">
      <c r="C61" s="8">
        <v>44140</v>
      </c>
      <c r="D61" s="67" t="s">
        <v>62</v>
      </c>
      <c r="E61" s="67">
        <v>3</v>
      </c>
      <c r="F61" s="9">
        <v>7</v>
      </c>
      <c r="G61" s="67">
        <v>5</v>
      </c>
      <c r="H61" s="67"/>
      <c r="I61" s="67">
        <f t="shared" si="10"/>
        <v>5</v>
      </c>
      <c r="J61" s="67" t="s">
        <v>80</v>
      </c>
      <c r="K61" s="15">
        <v>3.3</v>
      </c>
      <c r="L61" s="13"/>
      <c r="M61" s="13"/>
      <c r="N61" s="67">
        <v>3</v>
      </c>
      <c r="O61" s="50" t="str">
        <f t="shared" si="1"/>
        <v/>
      </c>
      <c r="P61" s="67" t="str">
        <f t="shared" si="2"/>
        <v/>
      </c>
      <c r="Q61" s="81" t="str">
        <f t="shared" si="3"/>
        <v/>
      </c>
      <c r="R61" s="50">
        <f t="shared" si="7"/>
        <v>500</v>
      </c>
      <c r="S61" s="67">
        <f t="shared" si="8"/>
        <v>330</v>
      </c>
      <c r="T61" s="81">
        <f t="shared" si="9"/>
        <v>-170</v>
      </c>
    </row>
    <row r="62" spans="3:20" x14ac:dyDescent="0.25">
      <c r="C62" s="8">
        <v>44140</v>
      </c>
      <c r="D62" s="67" t="s">
        <v>62</v>
      </c>
      <c r="E62" s="67">
        <v>4</v>
      </c>
      <c r="F62" s="9">
        <v>9</v>
      </c>
      <c r="G62" s="67">
        <v>3</v>
      </c>
      <c r="H62" s="67">
        <v>5</v>
      </c>
      <c r="I62" s="67">
        <f t="shared" si="10"/>
        <v>8</v>
      </c>
      <c r="J62" s="67" t="s">
        <v>34</v>
      </c>
      <c r="K62" s="13"/>
      <c r="L62" s="16">
        <v>9</v>
      </c>
      <c r="M62" s="13"/>
      <c r="N62" s="67">
        <v>7</v>
      </c>
      <c r="O62" s="50">
        <f t="shared" si="1"/>
        <v>300</v>
      </c>
      <c r="P62" s="67" t="str">
        <f t="shared" si="2"/>
        <v/>
      </c>
      <c r="Q62" s="81">
        <f t="shared" si="3"/>
        <v>-300</v>
      </c>
      <c r="R62" s="50">
        <f t="shared" si="7"/>
        <v>300</v>
      </c>
      <c r="S62" s="67" t="str">
        <f t="shared" si="8"/>
        <v/>
      </c>
      <c r="T62" s="81">
        <f t="shared" si="9"/>
        <v>-300</v>
      </c>
    </row>
    <row r="63" spans="3:20" x14ac:dyDescent="0.25">
      <c r="C63" s="8">
        <v>44140</v>
      </c>
      <c r="D63" s="67" t="s">
        <v>62</v>
      </c>
      <c r="E63" s="67">
        <v>5</v>
      </c>
      <c r="F63" s="9">
        <v>12</v>
      </c>
      <c r="G63" s="67">
        <v>5</v>
      </c>
      <c r="H63" s="67">
        <v>3</v>
      </c>
      <c r="I63" s="67">
        <f t="shared" si="10"/>
        <v>8</v>
      </c>
      <c r="J63" s="67" t="s">
        <v>83</v>
      </c>
      <c r="K63" s="13"/>
      <c r="L63" s="16">
        <v>10</v>
      </c>
      <c r="M63" s="13"/>
      <c r="N63" s="67">
        <v>7</v>
      </c>
      <c r="O63" s="50" t="str">
        <f t="shared" si="1"/>
        <v/>
      </c>
      <c r="P63" s="67" t="str">
        <f t="shared" si="2"/>
        <v/>
      </c>
      <c r="Q63" s="81" t="str">
        <f t="shared" si="3"/>
        <v/>
      </c>
      <c r="R63" s="50">
        <f t="shared" si="7"/>
        <v>500</v>
      </c>
      <c r="S63" s="67" t="str">
        <f t="shared" si="8"/>
        <v/>
      </c>
      <c r="T63" s="81">
        <f t="shared" si="9"/>
        <v>-500</v>
      </c>
    </row>
    <row r="64" spans="3:20" x14ac:dyDescent="0.25">
      <c r="C64" s="8">
        <v>44140</v>
      </c>
      <c r="D64" s="67" t="s">
        <v>62</v>
      </c>
      <c r="E64" s="67">
        <v>6</v>
      </c>
      <c r="F64" s="9">
        <v>11</v>
      </c>
      <c r="G64" s="67">
        <v>3</v>
      </c>
      <c r="H64" s="67">
        <v>3</v>
      </c>
      <c r="I64" s="67">
        <f t="shared" si="10"/>
        <v>6</v>
      </c>
      <c r="J64" s="67" t="s">
        <v>81</v>
      </c>
      <c r="K64" s="15">
        <v>3.7</v>
      </c>
      <c r="L64" s="13"/>
      <c r="M64" s="13"/>
      <c r="N64" s="67">
        <v>1</v>
      </c>
      <c r="O64" s="50">
        <f t="shared" si="1"/>
        <v>300</v>
      </c>
      <c r="P64" s="67">
        <f t="shared" si="2"/>
        <v>370</v>
      </c>
      <c r="Q64" s="81">
        <f t="shared" si="3"/>
        <v>70</v>
      </c>
      <c r="R64" s="50">
        <f t="shared" si="7"/>
        <v>300</v>
      </c>
      <c r="S64" s="67">
        <f t="shared" si="8"/>
        <v>370</v>
      </c>
      <c r="T64" s="81">
        <f t="shared" si="9"/>
        <v>70</v>
      </c>
    </row>
    <row r="65" spans="3:20" x14ac:dyDescent="0.25">
      <c r="C65" s="8">
        <v>44140</v>
      </c>
      <c r="D65" s="67" t="s">
        <v>62</v>
      </c>
      <c r="E65" s="67">
        <v>8</v>
      </c>
      <c r="F65" s="9">
        <v>14</v>
      </c>
      <c r="G65" s="67">
        <v>3</v>
      </c>
      <c r="H65" s="67">
        <v>4</v>
      </c>
      <c r="I65" s="67">
        <f t="shared" si="10"/>
        <v>7</v>
      </c>
      <c r="J65" s="67" t="s">
        <v>82</v>
      </c>
      <c r="K65" s="15">
        <v>6</v>
      </c>
      <c r="L65" s="13"/>
      <c r="M65" s="13"/>
      <c r="N65" s="67">
        <v>2</v>
      </c>
      <c r="O65" s="50">
        <f t="shared" si="1"/>
        <v>300</v>
      </c>
      <c r="P65" s="67">
        <f t="shared" si="2"/>
        <v>600</v>
      </c>
      <c r="Q65" s="81">
        <f t="shared" si="3"/>
        <v>300</v>
      </c>
      <c r="R65" s="50">
        <f t="shared" si="7"/>
        <v>300</v>
      </c>
      <c r="S65" s="67">
        <f t="shared" si="8"/>
        <v>600</v>
      </c>
      <c r="T65" s="81">
        <f t="shared" si="9"/>
        <v>300</v>
      </c>
    </row>
    <row r="66" spans="3:20" x14ac:dyDescent="0.25">
      <c r="C66" s="8">
        <v>44140</v>
      </c>
      <c r="D66" s="67" t="s">
        <v>62</v>
      </c>
      <c r="E66" s="67">
        <v>9</v>
      </c>
      <c r="F66" s="9">
        <v>14</v>
      </c>
      <c r="G66" s="67">
        <v>3</v>
      </c>
      <c r="H66" s="67">
        <v>6</v>
      </c>
      <c r="I66" s="67">
        <f t="shared" si="10"/>
        <v>9</v>
      </c>
      <c r="J66" s="67" t="s">
        <v>84</v>
      </c>
      <c r="K66" s="15">
        <v>1.95</v>
      </c>
      <c r="L66" s="13"/>
      <c r="M66" s="13"/>
      <c r="N66" s="67">
        <v>1</v>
      </c>
      <c r="O66" s="50" t="str">
        <f t="shared" si="1"/>
        <v/>
      </c>
      <c r="P66" s="67" t="str">
        <f t="shared" si="2"/>
        <v/>
      </c>
      <c r="Q66" s="81" t="str">
        <f t="shared" si="3"/>
        <v/>
      </c>
      <c r="R66" s="50">
        <f t="shared" si="7"/>
        <v>300</v>
      </c>
      <c r="S66" s="67">
        <f t="shared" si="8"/>
        <v>195</v>
      </c>
      <c r="T66" s="81">
        <f t="shared" si="9"/>
        <v>-105</v>
      </c>
    </row>
    <row r="67" spans="3:20" x14ac:dyDescent="0.25">
      <c r="C67" s="8">
        <v>44142</v>
      </c>
      <c r="D67" s="67" t="s">
        <v>62</v>
      </c>
      <c r="E67" s="67">
        <v>2</v>
      </c>
      <c r="F67" s="9">
        <v>8</v>
      </c>
      <c r="G67" s="67">
        <v>3</v>
      </c>
      <c r="H67" s="67">
        <v>5</v>
      </c>
      <c r="I67" s="67">
        <f t="shared" ref="I67:I81" si="11">G67+H67</f>
        <v>8</v>
      </c>
      <c r="J67" s="67" t="s">
        <v>85</v>
      </c>
      <c r="K67" s="15">
        <v>3.8</v>
      </c>
      <c r="L67" s="13"/>
      <c r="M67" s="13"/>
      <c r="N67" s="67">
        <v>3</v>
      </c>
      <c r="O67" s="50">
        <f t="shared" si="1"/>
        <v>300</v>
      </c>
      <c r="P67" s="67">
        <f t="shared" si="2"/>
        <v>380</v>
      </c>
      <c r="Q67" s="81">
        <f t="shared" si="3"/>
        <v>80</v>
      </c>
      <c r="R67" s="50">
        <f t="shared" si="7"/>
        <v>300</v>
      </c>
      <c r="S67" s="67">
        <f t="shared" si="8"/>
        <v>380</v>
      </c>
      <c r="T67" s="81">
        <f t="shared" si="9"/>
        <v>80</v>
      </c>
    </row>
    <row r="68" spans="3:20" x14ac:dyDescent="0.25">
      <c r="C68" s="8">
        <v>44142</v>
      </c>
      <c r="D68" s="67" t="s">
        <v>62</v>
      </c>
      <c r="E68" s="67">
        <v>3</v>
      </c>
      <c r="F68" s="9">
        <v>8</v>
      </c>
      <c r="G68" s="67">
        <v>4</v>
      </c>
      <c r="H68" s="67">
        <v>2</v>
      </c>
      <c r="I68" s="67">
        <f t="shared" si="11"/>
        <v>6</v>
      </c>
      <c r="J68" s="67" t="s">
        <v>36</v>
      </c>
      <c r="K68" s="37"/>
      <c r="L68" s="16">
        <v>9</v>
      </c>
      <c r="M68" s="38"/>
      <c r="N68" s="67">
        <v>6</v>
      </c>
      <c r="O68" s="50">
        <f t="shared" si="1"/>
        <v>400</v>
      </c>
      <c r="P68" s="67" t="str">
        <f t="shared" si="2"/>
        <v/>
      </c>
      <c r="Q68" s="81">
        <f t="shared" si="3"/>
        <v>-400</v>
      </c>
      <c r="R68" s="50">
        <f t="shared" si="7"/>
        <v>400</v>
      </c>
      <c r="S68" s="67" t="str">
        <f t="shared" si="8"/>
        <v/>
      </c>
      <c r="T68" s="81">
        <f t="shared" si="9"/>
        <v>-400</v>
      </c>
    </row>
    <row r="69" spans="3:20" x14ac:dyDescent="0.25">
      <c r="C69" s="8">
        <v>44142</v>
      </c>
      <c r="D69" s="67" t="s">
        <v>62</v>
      </c>
      <c r="E69" s="67">
        <v>4</v>
      </c>
      <c r="F69" s="9">
        <v>13</v>
      </c>
      <c r="G69" s="67">
        <v>3</v>
      </c>
      <c r="H69" s="67">
        <v>3</v>
      </c>
      <c r="I69" s="67">
        <f t="shared" si="11"/>
        <v>6</v>
      </c>
      <c r="J69" s="67" t="s">
        <v>25</v>
      </c>
      <c r="K69" s="15">
        <v>12</v>
      </c>
      <c r="L69" s="13"/>
      <c r="M69" s="13"/>
      <c r="N69" s="67">
        <v>3</v>
      </c>
      <c r="O69" s="50">
        <f t="shared" si="1"/>
        <v>300</v>
      </c>
      <c r="P69" s="67">
        <f t="shared" si="2"/>
        <v>1200</v>
      </c>
      <c r="Q69" s="81">
        <f t="shared" si="3"/>
        <v>900</v>
      </c>
      <c r="R69" s="50">
        <f t="shared" si="7"/>
        <v>300</v>
      </c>
      <c r="S69" s="67">
        <f t="shared" si="8"/>
        <v>1200</v>
      </c>
      <c r="T69" s="81">
        <f t="shared" si="9"/>
        <v>900</v>
      </c>
    </row>
    <row r="70" spans="3:20" x14ac:dyDescent="0.25">
      <c r="C70" s="8">
        <v>44142</v>
      </c>
      <c r="D70" s="67" t="s">
        <v>62</v>
      </c>
      <c r="E70" s="67">
        <v>5</v>
      </c>
      <c r="F70" s="9">
        <v>10</v>
      </c>
      <c r="G70" s="67">
        <v>5</v>
      </c>
      <c r="H70" s="67">
        <v>2</v>
      </c>
      <c r="I70" s="67">
        <f t="shared" si="11"/>
        <v>7</v>
      </c>
      <c r="J70" s="67" t="s">
        <v>86</v>
      </c>
      <c r="K70" s="15">
        <v>14</v>
      </c>
      <c r="L70" s="37"/>
      <c r="M70" s="13"/>
      <c r="N70" s="67">
        <v>4</v>
      </c>
      <c r="O70" s="50" t="str">
        <f t="shared" si="1"/>
        <v/>
      </c>
      <c r="P70" s="67" t="str">
        <f t="shared" si="2"/>
        <v/>
      </c>
      <c r="Q70" s="81" t="str">
        <f t="shared" si="3"/>
        <v/>
      </c>
      <c r="R70" s="50">
        <f t="shared" si="7"/>
        <v>500</v>
      </c>
      <c r="S70" s="67">
        <f t="shared" si="8"/>
        <v>1400</v>
      </c>
      <c r="T70" s="81">
        <f t="shared" si="9"/>
        <v>900</v>
      </c>
    </row>
    <row r="71" spans="3:20" x14ac:dyDescent="0.25">
      <c r="C71" s="8">
        <v>44142</v>
      </c>
      <c r="D71" s="67" t="s">
        <v>62</v>
      </c>
      <c r="E71" s="67">
        <v>6</v>
      </c>
      <c r="F71" s="9">
        <v>10</v>
      </c>
      <c r="G71" s="67">
        <v>2</v>
      </c>
      <c r="H71" s="67">
        <v>5</v>
      </c>
      <c r="I71" s="67">
        <f t="shared" si="11"/>
        <v>7</v>
      </c>
      <c r="J71" s="67" t="s">
        <v>87</v>
      </c>
      <c r="K71" s="15">
        <v>3.3</v>
      </c>
      <c r="L71" s="13"/>
      <c r="M71" s="13"/>
      <c r="N71" s="67">
        <v>2</v>
      </c>
      <c r="O71" s="50">
        <f t="shared" ref="O71:O134" si="12">IF(G71=1,200,IF(AND(G71&lt;$O$2,H71&lt;=$O$3),100*G71,IF(AND(G71=$O$2,H71&lt;=$O$3),400,"")))</f>
        <v>200</v>
      </c>
      <c r="P71" s="67">
        <f t="shared" ref="P71:P127" si="13">IF(O71="","",IF(K71="","",IF(G71=1,O71*K71,IF(N71&gt;4,"",100*K71))))</f>
        <v>330</v>
      </c>
      <c r="Q71" s="81">
        <f t="shared" ref="Q71:Q127" si="14">IF(O71="","",IF(P71="",O71*-1,P71-O71))</f>
        <v>130</v>
      </c>
      <c r="R71" s="50">
        <f t="shared" si="7"/>
        <v>200</v>
      </c>
      <c r="S71" s="67">
        <f t="shared" si="8"/>
        <v>330</v>
      </c>
      <c r="T71" s="81">
        <f t="shared" si="9"/>
        <v>130</v>
      </c>
    </row>
    <row r="72" spans="3:20" x14ac:dyDescent="0.25">
      <c r="C72" s="8">
        <v>44142</v>
      </c>
      <c r="D72" s="67" t="s">
        <v>62</v>
      </c>
      <c r="E72" s="67">
        <v>7</v>
      </c>
      <c r="F72" s="9">
        <v>13</v>
      </c>
      <c r="G72" s="67">
        <v>3</v>
      </c>
      <c r="H72" s="67">
        <v>6</v>
      </c>
      <c r="I72" s="67">
        <f t="shared" si="11"/>
        <v>9</v>
      </c>
      <c r="J72" s="67" t="s">
        <v>88</v>
      </c>
      <c r="K72" s="37"/>
      <c r="L72" s="16">
        <v>10.3</v>
      </c>
      <c r="M72" s="13"/>
      <c r="N72" s="67">
        <v>7</v>
      </c>
      <c r="O72" s="50" t="str">
        <f t="shared" si="12"/>
        <v/>
      </c>
      <c r="P72" s="67" t="str">
        <f t="shared" si="13"/>
        <v/>
      </c>
      <c r="Q72" s="81" t="str">
        <f t="shared" si="14"/>
        <v/>
      </c>
      <c r="R72" s="50">
        <f t="shared" si="7"/>
        <v>300</v>
      </c>
      <c r="S72" s="67" t="str">
        <f t="shared" si="8"/>
        <v/>
      </c>
      <c r="T72" s="81">
        <f t="shared" si="9"/>
        <v>-300</v>
      </c>
    </row>
    <row r="73" spans="3:20" x14ac:dyDescent="0.25">
      <c r="C73" s="8">
        <v>44142</v>
      </c>
      <c r="D73" s="67" t="s">
        <v>62</v>
      </c>
      <c r="E73" s="67">
        <v>8</v>
      </c>
      <c r="F73" s="9">
        <v>9</v>
      </c>
      <c r="G73" s="67">
        <v>6</v>
      </c>
      <c r="H73" s="67"/>
      <c r="I73" s="67">
        <f t="shared" si="11"/>
        <v>6</v>
      </c>
      <c r="J73" s="67" t="s">
        <v>14</v>
      </c>
      <c r="K73" s="15">
        <v>2.6</v>
      </c>
      <c r="L73" s="13"/>
      <c r="M73" s="38"/>
      <c r="N73" s="67">
        <v>1</v>
      </c>
      <c r="O73" s="50" t="str">
        <f t="shared" si="12"/>
        <v/>
      </c>
      <c r="P73" s="67" t="str">
        <f t="shared" si="13"/>
        <v/>
      </c>
      <c r="Q73" s="81" t="str">
        <f t="shared" si="14"/>
        <v/>
      </c>
      <c r="R73" s="50">
        <f t="shared" si="7"/>
        <v>600</v>
      </c>
      <c r="S73" s="67">
        <f t="shared" si="8"/>
        <v>260</v>
      </c>
      <c r="T73" s="81">
        <f t="shared" si="9"/>
        <v>-340</v>
      </c>
    </row>
    <row r="74" spans="3:20" x14ac:dyDescent="0.25">
      <c r="C74" s="8">
        <v>44142</v>
      </c>
      <c r="D74" s="67" t="s">
        <v>62</v>
      </c>
      <c r="E74" s="67">
        <v>9</v>
      </c>
      <c r="F74" s="9">
        <v>15</v>
      </c>
      <c r="G74" s="67">
        <v>7</v>
      </c>
      <c r="H74" s="67">
        <v>4</v>
      </c>
      <c r="I74" s="67">
        <f t="shared" si="11"/>
        <v>11</v>
      </c>
      <c r="J74" s="67" t="s">
        <v>89</v>
      </c>
      <c r="K74" s="37"/>
      <c r="L74" s="16">
        <v>20</v>
      </c>
      <c r="M74" s="13"/>
      <c r="N74" s="67">
        <v>9</v>
      </c>
      <c r="O74" s="50" t="str">
        <f t="shared" si="12"/>
        <v/>
      </c>
      <c r="P74" s="67" t="str">
        <f t="shared" si="13"/>
        <v/>
      </c>
      <c r="Q74" s="81" t="str">
        <f t="shared" si="14"/>
        <v/>
      </c>
      <c r="R74" s="50">
        <f t="shared" si="7"/>
        <v>700</v>
      </c>
      <c r="S74" s="67" t="str">
        <f t="shared" si="8"/>
        <v/>
      </c>
      <c r="T74" s="81">
        <f t="shared" si="9"/>
        <v>-700</v>
      </c>
    </row>
    <row r="75" spans="3:20" x14ac:dyDescent="0.25">
      <c r="C75" s="8">
        <v>44149</v>
      </c>
      <c r="D75" s="67" t="s">
        <v>90</v>
      </c>
      <c r="E75" s="67">
        <v>2</v>
      </c>
      <c r="F75" s="9">
        <v>10</v>
      </c>
      <c r="G75" s="67">
        <v>4</v>
      </c>
      <c r="H75" s="67">
        <v>4</v>
      </c>
      <c r="I75" s="67">
        <f t="shared" si="11"/>
        <v>8</v>
      </c>
      <c r="J75" s="67" t="s">
        <v>91</v>
      </c>
      <c r="K75" s="15">
        <v>5.4</v>
      </c>
      <c r="L75" s="13"/>
      <c r="M75" s="13"/>
      <c r="N75" s="67">
        <v>1</v>
      </c>
      <c r="O75" s="50">
        <f t="shared" si="12"/>
        <v>400</v>
      </c>
      <c r="P75" s="67">
        <f t="shared" si="13"/>
        <v>540</v>
      </c>
      <c r="Q75" s="81">
        <f t="shared" si="14"/>
        <v>140</v>
      </c>
      <c r="R75" s="50">
        <f t="shared" si="7"/>
        <v>400</v>
      </c>
      <c r="S75" s="67">
        <f t="shared" si="8"/>
        <v>540</v>
      </c>
      <c r="T75" s="81">
        <f t="shared" si="9"/>
        <v>140</v>
      </c>
    </row>
    <row r="76" spans="3:20" x14ac:dyDescent="0.25">
      <c r="C76" s="8">
        <v>44149</v>
      </c>
      <c r="D76" s="67" t="s">
        <v>90</v>
      </c>
      <c r="E76" s="67">
        <v>3</v>
      </c>
      <c r="F76" s="9">
        <v>7</v>
      </c>
      <c r="G76" s="67">
        <v>2</v>
      </c>
      <c r="H76" s="67">
        <v>4</v>
      </c>
      <c r="I76" s="67">
        <f t="shared" si="11"/>
        <v>6</v>
      </c>
      <c r="J76" s="67" t="s">
        <v>65</v>
      </c>
      <c r="K76" s="15">
        <v>3.7</v>
      </c>
      <c r="L76" s="13"/>
      <c r="M76" s="13"/>
      <c r="N76" s="67">
        <v>1</v>
      </c>
      <c r="O76" s="50">
        <f t="shared" si="12"/>
        <v>200</v>
      </c>
      <c r="P76" s="67">
        <f t="shared" si="13"/>
        <v>370</v>
      </c>
      <c r="Q76" s="81">
        <f t="shared" si="14"/>
        <v>170</v>
      </c>
      <c r="R76" s="50">
        <f t="shared" si="7"/>
        <v>200</v>
      </c>
      <c r="S76" s="67">
        <f t="shared" si="8"/>
        <v>370</v>
      </c>
      <c r="T76" s="81">
        <f t="shared" si="9"/>
        <v>170</v>
      </c>
    </row>
    <row r="77" spans="3:20" x14ac:dyDescent="0.25">
      <c r="C77" s="8">
        <v>44149</v>
      </c>
      <c r="D77" s="67" t="s">
        <v>90</v>
      </c>
      <c r="E77" s="67">
        <v>4</v>
      </c>
      <c r="F77" s="9">
        <v>10</v>
      </c>
      <c r="G77" s="67">
        <v>3</v>
      </c>
      <c r="H77" s="67">
        <v>4</v>
      </c>
      <c r="I77" s="67">
        <f t="shared" si="11"/>
        <v>7</v>
      </c>
      <c r="J77" s="67" t="s">
        <v>92</v>
      </c>
      <c r="K77" s="15">
        <v>6.5</v>
      </c>
      <c r="L77" s="13"/>
      <c r="M77" s="13"/>
      <c r="N77" s="67">
        <v>3</v>
      </c>
      <c r="O77" s="50">
        <f t="shared" si="12"/>
        <v>300</v>
      </c>
      <c r="P77" s="67">
        <f t="shared" si="13"/>
        <v>650</v>
      </c>
      <c r="Q77" s="81">
        <f t="shared" si="14"/>
        <v>350</v>
      </c>
      <c r="R77" s="50">
        <f t="shared" si="7"/>
        <v>300</v>
      </c>
      <c r="S77" s="67">
        <f t="shared" si="8"/>
        <v>650</v>
      </c>
      <c r="T77" s="81">
        <f t="shared" si="9"/>
        <v>350</v>
      </c>
    </row>
    <row r="78" spans="3:20" x14ac:dyDescent="0.25">
      <c r="C78" s="8">
        <v>44149</v>
      </c>
      <c r="D78" s="67" t="s">
        <v>90</v>
      </c>
      <c r="E78" s="67">
        <v>5</v>
      </c>
      <c r="F78" s="9">
        <v>7</v>
      </c>
      <c r="G78" s="67">
        <v>5</v>
      </c>
      <c r="H78" s="67"/>
      <c r="I78" s="67">
        <f t="shared" si="11"/>
        <v>5</v>
      </c>
      <c r="J78" s="67" t="s">
        <v>93</v>
      </c>
      <c r="K78" s="15">
        <v>4</v>
      </c>
      <c r="L78" s="13"/>
      <c r="M78" s="13"/>
      <c r="N78" s="67">
        <v>5</v>
      </c>
      <c r="O78" s="50" t="str">
        <f t="shared" si="12"/>
        <v/>
      </c>
      <c r="P78" s="67" t="str">
        <f t="shared" si="13"/>
        <v/>
      </c>
      <c r="Q78" s="81" t="str">
        <f t="shared" si="14"/>
        <v/>
      </c>
      <c r="R78" s="50">
        <f t="shared" si="7"/>
        <v>500</v>
      </c>
      <c r="S78" s="67">
        <f t="shared" si="8"/>
        <v>400</v>
      </c>
      <c r="T78" s="81">
        <f t="shared" si="9"/>
        <v>-100</v>
      </c>
    </row>
    <row r="79" spans="3:20" x14ac:dyDescent="0.25">
      <c r="C79" s="8">
        <v>44149</v>
      </c>
      <c r="D79" s="67" t="s">
        <v>90</v>
      </c>
      <c r="E79" s="67">
        <v>7</v>
      </c>
      <c r="F79" s="9">
        <v>11</v>
      </c>
      <c r="G79" s="67">
        <v>3</v>
      </c>
      <c r="H79" s="67">
        <v>4</v>
      </c>
      <c r="I79" s="67">
        <f t="shared" si="11"/>
        <v>7</v>
      </c>
      <c r="J79" s="67" t="s">
        <v>94</v>
      </c>
      <c r="K79" s="37"/>
      <c r="L79" s="16">
        <v>5.5</v>
      </c>
      <c r="M79" s="13"/>
      <c r="N79" s="67">
        <v>4</v>
      </c>
      <c r="O79" s="50">
        <f t="shared" si="12"/>
        <v>300</v>
      </c>
      <c r="P79" s="67" t="str">
        <f t="shared" si="13"/>
        <v/>
      </c>
      <c r="Q79" s="81">
        <f t="shared" si="14"/>
        <v>-300</v>
      </c>
      <c r="R79" s="50">
        <f t="shared" si="7"/>
        <v>300</v>
      </c>
      <c r="S79" s="67" t="str">
        <f t="shared" si="8"/>
        <v/>
      </c>
      <c r="T79" s="81">
        <f t="shared" si="9"/>
        <v>-300</v>
      </c>
    </row>
    <row r="80" spans="3:20" x14ac:dyDescent="0.25">
      <c r="C80" s="8">
        <v>44149</v>
      </c>
      <c r="D80" s="67" t="s">
        <v>90</v>
      </c>
      <c r="E80" s="67">
        <v>8</v>
      </c>
      <c r="F80" s="9">
        <v>8</v>
      </c>
      <c r="G80" s="67">
        <v>5</v>
      </c>
      <c r="H80" s="67">
        <v>2</v>
      </c>
      <c r="I80" s="67">
        <f t="shared" si="11"/>
        <v>7</v>
      </c>
      <c r="J80" s="67" t="s">
        <v>95</v>
      </c>
      <c r="K80" s="15">
        <v>5</v>
      </c>
      <c r="L80" s="37"/>
      <c r="M80" s="13"/>
      <c r="N80" s="67">
        <v>4</v>
      </c>
      <c r="O80" s="50" t="str">
        <f t="shared" si="12"/>
        <v/>
      </c>
      <c r="P80" s="67" t="str">
        <f t="shared" si="13"/>
        <v/>
      </c>
      <c r="Q80" s="81" t="str">
        <f t="shared" si="14"/>
        <v/>
      </c>
      <c r="R80" s="50">
        <f t="shared" si="7"/>
        <v>500</v>
      </c>
      <c r="S80" s="67">
        <f t="shared" si="8"/>
        <v>500</v>
      </c>
      <c r="T80" s="81">
        <f t="shared" si="9"/>
        <v>0</v>
      </c>
    </row>
    <row r="81" spans="3:20" x14ac:dyDescent="0.25">
      <c r="C81" s="8">
        <v>44149</v>
      </c>
      <c r="D81" s="67" t="s">
        <v>90</v>
      </c>
      <c r="E81" s="67">
        <v>9</v>
      </c>
      <c r="F81" s="9">
        <v>10</v>
      </c>
      <c r="G81" s="67">
        <v>5</v>
      </c>
      <c r="H81" s="67">
        <v>1</v>
      </c>
      <c r="I81" s="67">
        <f t="shared" si="11"/>
        <v>6</v>
      </c>
      <c r="J81" s="67" t="s">
        <v>96</v>
      </c>
      <c r="K81" s="15">
        <v>12</v>
      </c>
      <c r="L81" s="13"/>
      <c r="M81" s="13"/>
      <c r="N81" s="67">
        <v>4</v>
      </c>
      <c r="O81" s="50" t="str">
        <f t="shared" si="12"/>
        <v/>
      </c>
      <c r="P81" s="67" t="str">
        <f t="shared" si="13"/>
        <v/>
      </c>
      <c r="Q81" s="81" t="str">
        <f t="shared" si="14"/>
        <v/>
      </c>
      <c r="R81" s="50">
        <f t="shared" si="7"/>
        <v>500</v>
      </c>
      <c r="S81" s="67">
        <f t="shared" si="8"/>
        <v>1200</v>
      </c>
      <c r="T81" s="81">
        <f t="shared" si="9"/>
        <v>700</v>
      </c>
    </row>
    <row r="82" spans="3:20" x14ac:dyDescent="0.25">
      <c r="C82" s="8">
        <v>44156</v>
      </c>
      <c r="D82" s="67" t="s">
        <v>103</v>
      </c>
      <c r="E82" s="67">
        <v>1</v>
      </c>
      <c r="F82" s="9">
        <v>9</v>
      </c>
      <c r="G82" s="67">
        <v>2</v>
      </c>
      <c r="H82" s="67">
        <v>4</v>
      </c>
      <c r="I82" s="67">
        <f t="shared" ref="I82:I90" si="15">G82+H82</f>
        <v>6</v>
      </c>
      <c r="J82" s="67" t="s">
        <v>104</v>
      </c>
      <c r="K82" s="37"/>
      <c r="L82" s="16">
        <v>11.2</v>
      </c>
      <c r="M82" s="13"/>
      <c r="N82" s="67">
        <v>4</v>
      </c>
      <c r="O82" s="50">
        <f t="shared" si="12"/>
        <v>200</v>
      </c>
      <c r="P82" s="67" t="str">
        <f t="shared" si="13"/>
        <v/>
      </c>
      <c r="Q82" s="81">
        <f t="shared" si="14"/>
        <v>-200</v>
      </c>
      <c r="R82" s="50">
        <f t="shared" si="7"/>
        <v>200</v>
      </c>
      <c r="S82" s="67" t="str">
        <f t="shared" si="8"/>
        <v/>
      </c>
      <c r="T82" s="81">
        <f t="shared" si="9"/>
        <v>-200</v>
      </c>
    </row>
    <row r="83" spans="3:20" x14ac:dyDescent="0.25">
      <c r="C83" s="8">
        <v>44156</v>
      </c>
      <c r="D83" s="67" t="s">
        <v>103</v>
      </c>
      <c r="E83" s="67">
        <v>2</v>
      </c>
      <c r="F83" s="9">
        <v>10</v>
      </c>
      <c r="G83" s="67">
        <v>5</v>
      </c>
      <c r="H83" s="67">
        <v>3</v>
      </c>
      <c r="I83" s="67">
        <f t="shared" si="15"/>
        <v>8</v>
      </c>
      <c r="J83" s="67" t="s">
        <v>105</v>
      </c>
      <c r="K83" s="15">
        <v>10</v>
      </c>
      <c r="L83" s="13"/>
      <c r="M83" s="13"/>
      <c r="N83" s="67">
        <v>3</v>
      </c>
      <c r="O83" s="50" t="str">
        <f t="shared" si="12"/>
        <v/>
      </c>
      <c r="P83" s="67" t="str">
        <f t="shared" si="13"/>
        <v/>
      </c>
      <c r="Q83" s="81" t="str">
        <f t="shared" si="14"/>
        <v/>
      </c>
      <c r="R83" s="50">
        <f t="shared" si="7"/>
        <v>500</v>
      </c>
      <c r="S83" s="67">
        <f t="shared" si="8"/>
        <v>1000</v>
      </c>
      <c r="T83" s="81">
        <f t="shared" si="9"/>
        <v>500</v>
      </c>
    </row>
    <row r="84" spans="3:20" x14ac:dyDescent="0.25">
      <c r="C84" s="8">
        <v>44156</v>
      </c>
      <c r="D84" s="67" t="s">
        <v>103</v>
      </c>
      <c r="E84" s="67">
        <v>3</v>
      </c>
      <c r="F84" s="9">
        <v>7</v>
      </c>
      <c r="G84" s="67">
        <v>2</v>
      </c>
      <c r="H84" s="67">
        <v>1</v>
      </c>
      <c r="I84" s="67">
        <f t="shared" si="15"/>
        <v>3</v>
      </c>
      <c r="J84" s="67" t="s">
        <v>106</v>
      </c>
      <c r="K84" s="37"/>
      <c r="L84" s="13"/>
      <c r="M84" s="17">
        <v>31</v>
      </c>
      <c r="N84" s="67">
        <v>4</v>
      </c>
      <c r="O84" s="50">
        <f t="shared" si="12"/>
        <v>200</v>
      </c>
      <c r="P84" s="67" t="str">
        <f t="shared" si="13"/>
        <v/>
      </c>
      <c r="Q84" s="81">
        <f t="shared" si="14"/>
        <v>-200</v>
      </c>
      <c r="R84" s="50">
        <f t="shared" si="7"/>
        <v>200</v>
      </c>
      <c r="S84" s="67" t="str">
        <f t="shared" si="8"/>
        <v/>
      </c>
      <c r="T84" s="81">
        <f t="shared" si="9"/>
        <v>-200</v>
      </c>
    </row>
    <row r="85" spans="3:20" x14ac:dyDescent="0.25">
      <c r="C85" s="8">
        <v>44156</v>
      </c>
      <c r="D85" s="67" t="s">
        <v>103</v>
      </c>
      <c r="E85" s="67">
        <v>5</v>
      </c>
      <c r="F85" s="9">
        <v>9</v>
      </c>
      <c r="G85" s="67">
        <v>7</v>
      </c>
      <c r="H85" s="67"/>
      <c r="I85" s="67">
        <f t="shared" si="15"/>
        <v>7</v>
      </c>
      <c r="J85" s="67" t="s">
        <v>107</v>
      </c>
      <c r="K85" s="15">
        <v>4.0999999999999996</v>
      </c>
      <c r="L85" s="13"/>
      <c r="M85" s="13"/>
      <c r="N85" s="67">
        <v>1</v>
      </c>
      <c r="O85" s="50" t="str">
        <f t="shared" si="12"/>
        <v/>
      </c>
      <c r="P85" s="67" t="str">
        <f t="shared" si="13"/>
        <v/>
      </c>
      <c r="Q85" s="81" t="str">
        <f t="shared" si="14"/>
        <v/>
      </c>
      <c r="R85" s="50">
        <f t="shared" si="7"/>
        <v>700</v>
      </c>
      <c r="S85" s="67">
        <f t="shared" si="8"/>
        <v>409.99999999999994</v>
      </c>
      <c r="T85" s="81">
        <f t="shared" si="9"/>
        <v>-290.00000000000006</v>
      </c>
    </row>
    <row r="86" spans="3:20" x14ac:dyDescent="0.25">
      <c r="C86" s="8">
        <v>44156</v>
      </c>
      <c r="D86" s="67" t="s">
        <v>103</v>
      </c>
      <c r="E86" s="67">
        <v>6</v>
      </c>
      <c r="F86" s="9">
        <v>16</v>
      </c>
      <c r="G86" s="67">
        <v>6</v>
      </c>
      <c r="H86" s="67">
        <v>3</v>
      </c>
      <c r="I86" s="67">
        <f t="shared" si="15"/>
        <v>9</v>
      </c>
      <c r="J86" s="67" t="s">
        <v>108</v>
      </c>
      <c r="K86" s="37"/>
      <c r="L86" s="16">
        <v>12</v>
      </c>
      <c r="M86" s="13"/>
      <c r="N86" s="67">
        <v>7</v>
      </c>
      <c r="O86" s="50" t="str">
        <f t="shared" si="12"/>
        <v/>
      </c>
      <c r="P86" s="67" t="str">
        <f t="shared" si="13"/>
        <v/>
      </c>
      <c r="Q86" s="81" t="str">
        <f t="shared" si="14"/>
        <v/>
      </c>
      <c r="R86" s="50">
        <f t="shared" si="7"/>
        <v>600</v>
      </c>
      <c r="S86" s="67" t="str">
        <f t="shared" si="8"/>
        <v/>
      </c>
      <c r="T86" s="81">
        <f t="shared" si="9"/>
        <v>-600</v>
      </c>
    </row>
    <row r="87" spans="3:20" x14ac:dyDescent="0.25">
      <c r="C87" s="8">
        <v>44156</v>
      </c>
      <c r="D87" s="67" t="s">
        <v>103</v>
      </c>
      <c r="E87" s="67">
        <v>7</v>
      </c>
      <c r="F87" s="9">
        <v>15</v>
      </c>
      <c r="G87" s="67">
        <v>2</v>
      </c>
      <c r="H87" s="67">
        <v>10</v>
      </c>
      <c r="I87" s="67">
        <f t="shared" si="15"/>
        <v>12</v>
      </c>
      <c r="J87" s="67" t="s">
        <v>109</v>
      </c>
      <c r="K87" s="37"/>
      <c r="L87" s="16">
        <v>20</v>
      </c>
      <c r="M87" s="13"/>
      <c r="N87" s="67">
        <v>4</v>
      </c>
      <c r="O87" s="50" t="str">
        <f t="shared" si="12"/>
        <v/>
      </c>
      <c r="P87" s="67" t="str">
        <f t="shared" si="13"/>
        <v/>
      </c>
      <c r="Q87" s="81" t="str">
        <f t="shared" si="14"/>
        <v/>
      </c>
      <c r="R87" s="50">
        <f t="shared" si="7"/>
        <v>200</v>
      </c>
      <c r="S87" s="67" t="str">
        <f t="shared" si="8"/>
        <v/>
      </c>
      <c r="T87" s="81">
        <f t="shared" si="9"/>
        <v>-200</v>
      </c>
    </row>
    <row r="88" spans="3:20" x14ac:dyDescent="0.25">
      <c r="C88" s="8">
        <v>44156</v>
      </c>
      <c r="D88" s="67" t="s">
        <v>103</v>
      </c>
      <c r="E88" s="67">
        <v>8</v>
      </c>
      <c r="F88" s="9">
        <v>16</v>
      </c>
      <c r="G88" s="67">
        <v>6</v>
      </c>
      <c r="H88" s="67">
        <v>5</v>
      </c>
      <c r="I88" s="67">
        <f t="shared" si="15"/>
        <v>11</v>
      </c>
      <c r="J88" s="67" t="s">
        <v>34</v>
      </c>
      <c r="K88" s="37"/>
      <c r="L88" s="37"/>
      <c r="M88" s="17">
        <v>21.8</v>
      </c>
      <c r="N88" s="67">
        <v>12</v>
      </c>
      <c r="O88" s="50" t="str">
        <f t="shared" si="12"/>
        <v/>
      </c>
      <c r="P88" s="67" t="str">
        <f t="shared" si="13"/>
        <v/>
      </c>
      <c r="Q88" s="81" t="str">
        <f t="shared" si="14"/>
        <v/>
      </c>
      <c r="R88" s="50">
        <f t="shared" si="7"/>
        <v>600</v>
      </c>
      <c r="S88" s="67" t="str">
        <f t="shared" si="8"/>
        <v/>
      </c>
      <c r="T88" s="81">
        <f t="shared" si="9"/>
        <v>-600</v>
      </c>
    </row>
    <row r="89" spans="3:20" x14ac:dyDescent="0.25">
      <c r="C89" s="8">
        <v>44156</v>
      </c>
      <c r="D89" s="67" t="s">
        <v>103</v>
      </c>
      <c r="E89" s="67">
        <v>9</v>
      </c>
      <c r="F89" s="9">
        <v>9</v>
      </c>
      <c r="G89" s="67">
        <v>5</v>
      </c>
      <c r="H89" s="67">
        <v>1</v>
      </c>
      <c r="I89" s="67">
        <f t="shared" si="15"/>
        <v>6</v>
      </c>
      <c r="J89" s="67" t="s">
        <v>110</v>
      </c>
      <c r="K89" s="37"/>
      <c r="L89" s="16">
        <v>7.5</v>
      </c>
      <c r="M89" s="13"/>
      <c r="N89" s="67">
        <v>6</v>
      </c>
      <c r="O89" s="50" t="str">
        <f t="shared" si="12"/>
        <v/>
      </c>
      <c r="P89" s="67" t="str">
        <f t="shared" si="13"/>
        <v/>
      </c>
      <c r="Q89" s="81" t="str">
        <f t="shared" si="14"/>
        <v/>
      </c>
      <c r="R89" s="50">
        <f t="shared" si="7"/>
        <v>500</v>
      </c>
      <c r="S89" s="67" t="str">
        <f t="shared" si="8"/>
        <v/>
      </c>
      <c r="T89" s="81">
        <f t="shared" si="9"/>
        <v>-500</v>
      </c>
    </row>
    <row r="90" spans="3:20" x14ac:dyDescent="0.25">
      <c r="C90" s="8">
        <v>44156</v>
      </c>
      <c r="D90" s="67" t="s">
        <v>103</v>
      </c>
      <c r="E90" s="67">
        <v>10</v>
      </c>
      <c r="F90" s="9">
        <v>15</v>
      </c>
      <c r="G90" s="67">
        <v>6</v>
      </c>
      <c r="H90" s="67">
        <v>6</v>
      </c>
      <c r="I90" s="67">
        <f t="shared" si="15"/>
        <v>12</v>
      </c>
      <c r="J90" s="67" t="s">
        <v>111</v>
      </c>
      <c r="K90" s="37"/>
      <c r="L90" s="16">
        <v>9.5</v>
      </c>
      <c r="M90" s="13"/>
      <c r="N90" s="67">
        <v>6</v>
      </c>
      <c r="O90" s="50" t="str">
        <f t="shared" si="12"/>
        <v/>
      </c>
      <c r="P90" s="67" t="str">
        <f t="shared" si="13"/>
        <v/>
      </c>
      <c r="Q90" s="81" t="str">
        <f t="shared" si="14"/>
        <v/>
      </c>
      <c r="R90" s="50">
        <f t="shared" si="7"/>
        <v>600</v>
      </c>
      <c r="S90" s="67" t="str">
        <f t="shared" si="8"/>
        <v/>
      </c>
      <c r="T90" s="81">
        <f t="shared" si="9"/>
        <v>-600</v>
      </c>
    </row>
    <row r="91" spans="3:20" x14ac:dyDescent="0.25">
      <c r="C91" s="8">
        <v>44163</v>
      </c>
      <c r="D91" s="67" t="s">
        <v>41</v>
      </c>
      <c r="E91" s="67">
        <v>1</v>
      </c>
      <c r="F91" s="9">
        <v>7</v>
      </c>
      <c r="G91" s="67">
        <v>3</v>
      </c>
      <c r="H91" s="67">
        <v>1</v>
      </c>
      <c r="I91" s="67">
        <f t="shared" ref="I91:I97" si="16">G91+H91</f>
        <v>4</v>
      </c>
      <c r="J91" s="67" t="s">
        <v>112</v>
      </c>
      <c r="K91" s="15">
        <v>3.5</v>
      </c>
      <c r="L91" s="13"/>
      <c r="M91" s="13"/>
      <c r="N91" s="67">
        <v>2</v>
      </c>
      <c r="O91" s="50">
        <f t="shared" si="12"/>
        <v>300</v>
      </c>
      <c r="P91" s="67">
        <f t="shared" si="13"/>
        <v>350</v>
      </c>
      <c r="Q91" s="81">
        <f t="shared" si="14"/>
        <v>50</v>
      </c>
      <c r="R91" s="50">
        <f t="shared" si="7"/>
        <v>300</v>
      </c>
      <c r="S91" s="67">
        <f t="shared" si="8"/>
        <v>350</v>
      </c>
      <c r="T91" s="81">
        <f t="shared" si="9"/>
        <v>50</v>
      </c>
    </row>
    <row r="92" spans="3:20" x14ac:dyDescent="0.25">
      <c r="C92" s="8">
        <v>44163</v>
      </c>
      <c r="D92" s="67" t="s">
        <v>41</v>
      </c>
      <c r="E92" s="67">
        <v>4</v>
      </c>
      <c r="F92" s="9">
        <v>9</v>
      </c>
      <c r="G92" s="67">
        <v>4</v>
      </c>
      <c r="H92" s="67">
        <v>2</v>
      </c>
      <c r="I92" s="67">
        <f t="shared" si="16"/>
        <v>6</v>
      </c>
      <c r="J92" s="67" t="s">
        <v>113</v>
      </c>
      <c r="K92" s="15">
        <v>4</v>
      </c>
      <c r="L92" s="13"/>
      <c r="M92" s="13"/>
      <c r="N92" s="67">
        <v>1</v>
      </c>
      <c r="O92" s="50">
        <f t="shared" si="12"/>
        <v>400</v>
      </c>
      <c r="P92" s="67">
        <f t="shared" si="13"/>
        <v>400</v>
      </c>
      <c r="Q92" s="81">
        <f t="shared" si="14"/>
        <v>0</v>
      </c>
      <c r="R92" s="50">
        <f t="shared" si="7"/>
        <v>400</v>
      </c>
      <c r="S92" s="67">
        <f t="shared" si="8"/>
        <v>400</v>
      </c>
      <c r="T92" s="81">
        <f t="shared" si="9"/>
        <v>0</v>
      </c>
    </row>
    <row r="93" spans="3:20" x14ac:dyDescent="0.25">
      <c r="C93" s="8">
        <v>44163</v>
      </c>
      <c r="D93" s="67" t="s">
        <v>41</v>
      </c>
      <c r="E93" s="67">
        <v>5</v>
      </c>
      <c r="F93" s="9">
        <v>7</v>
      </c>
      <c r="G93" s="67">
        <v>2</v>
      </c>
      <c r="H93" s="67">
        <v>4</v>
      </c>
      <c r="I93" s="67">
        <f t="shared" si="16"/>
        <v>6</v>
      </c>
      <c r="J93" s="67" t="s">
        <v>114</v>
      </c>
      <c r="K93" s="37"/>
      <c r="L93" s="16">
        <v>13</v>
      </c>
      <c r="M93" s="13"/>
      <c r="N93" s="67">
        <v>5</v>
      </c>
      <c r="O93" s="50">
        <f t="shared" si="12"/>
        <v>200</v>
      </c>
      <c r="P93" s="67" t="str">
        <f t="shared" si="13"/>
        <v/>
      </c>
      <c r="Q93" s="81">
        <f t="shared" si="14"/>
        <v>-200</v>
      </c>
      <c r="R93" s="50">
        <f t="shared" si="7"/>
        <v>200</v>
      </c>
      <c r="S93" s="67" t="str">
        <f t="shared" si="8"/>
        <v/>
      </c>
      <c r="T93" s="81">
        <f t="shared" si="9"/>
        <v>-200</v>
      </c>
    </row>
    <row r="94" spans="3:20" x14ac:dyDescent="0.25">
      <c r="C94" s="8">
        <v>44163</v>
      </c>
      <c r="D94" s="67" t="s">
        <v>41</v>
      </c>
      <c r="E94" s="67">
        <v>6</v>
      </c>
      <c r="F94" s="9">
        <v>13</v>
      </c>
      <c r="G94" s="67">
        <v>2</v>
      </c>
      <c r="H94" s="67">
        <v>6</v>
      </c>
      <c r="I94" s="67">
        <f t="shared" si="16"/>
        <v>8</v>
      </c>
      <c r="J94" s="67" t="s">
        <v>115</v>
      </c>
      <c r="K94" s="37"/>
      <c r="L94" s="16">
        <v>3.1</v>
      </c>
      <c r="M94" s="13"/>
      <c r="N94" s="67">
        <v>5</v>
      </c>
      <c r="O94" s="50" t="str">
        <f t="shared" si="12"/>
        <v/>
      </c>
      <c r="P94" s="67" t="str">
        <f t="shared" si="13"/>
        <v/>
      </c>
      <c r="Q94" s="81" t="str">
        <f t="shared" si="14"/>
        <v/>
      </c>
      <c r="R94" s="50">
        <f t="shared" si="7"/>
        <v>200</v>
      </c>
      <c r="S94" s="67" t="str">
        <f t="shared" si="8"/>
        <v/>
      </c>
      <c r="T94" s="81">
        <f t="shared" si="9"/>
        <v>-200</v>
      </c>
    </row>
    <row r="95" spans="3:20" x14ac:dyDescent="0.25">
      <c r="C95" s="8">
        <v>44163</v>
      </c>
      <c r="D95" s="67" t="s">
        <v>41</v>
      </c>
      <c r="E95" s="67">
        <v>7</v>
      </c>
      <c r="F95" s="9">
        <v>12</v>
      </c>
      <c r="G95" s="67">
        <v>2</v>
      </c>
      <c r="H95" s="67">
        <v>5</v>
      </c>
      <c r="I95" s="67">
        <f t="shared" si="16"/>
        <v>7</v>
      </c>
      <c r="J95" s="67" t="s">
        <v>116</v>
      </c>
      <c r="K95" s="15">
        <v>4.5</v>
      </c>
      <c r="L95" s="13"/>
      <c r="M95" s="13"/>
      <c r="N95" s="67">
        <v>2</v>
      </c>
      <c r="O95" s="50">
        <f t="shared" si="12"/>
        <v>200</v>
      </c>
      <c r="P95" s="67">
        <f t="shared" si="13"/>
        <v>450</v>
      </c>
      <c r="Q95" s="81">
        <f t="shared" si="14"/>
        <v>250</v>
      </c>
      <c r="R95" s="50">
        <f t="shared" ref="R95:R158" si="17">100*G95</f>
        <v>200</v>
      </c>
      <c r="S95" s="67">
        <f t="shared" ref="S95:S158" si="18">IF(R95="","",IF(K95="","",100*K95))</f>
        <v>450</v>
      </c>
      <c r="T95" s="81">
        <f t="shared" ref="T95:T158" si="19">IF(R95="","",IF(S95="",R95*-1,S95-R95))</f>
        <v>250</v>
      </c>
    </row>
    <row r="96" spans="3:20" x14ac:dyDescent="0.25">
      <c r="C96" s="8">
        <v>44163</v>
      </c>
      <c r="D96" s="67" t="s">
        <v>41</v>
      </c>
      <c r="E96" s="67">
        <v>8</v>
      </c>
      <c r="F96" s="9">
        <v>10</v>
      </c>
      <c r="G96" s="67">
        <v>3</v>
      </c>
      <c r="H96" s="67">
        <v>7</v>
      </c>
      <c r="I96" s="67">
        <f t="shared" si="16"/>
        <v>10</v>
      </c>
      <c r="J96" s="67" t="s">
        <v>117</v>
      </c>
      <c r="K96" s="37"/>
      <c r="L96" s="16">
        <v>9</v>
      </c>
      <c r="M96" s="13"/>
      <c r="N96" s="67">
        <v>7</v>
      </c>
      <c r="O96" s="50" t="str">
        <f t="shared" si="12"/>
        <v/>
      </c>
      <c r="P96" s="67" t="str">
        <f t="shared" si="13"/>
        <v/>
      </c>
      <c r="Q96" s="81" t="str">
        <f t="shared" si="14"/>
        <v/>
      </c>
      <c r="R96" s="50">
        <f t="shared" si="17"/>
        <v>300</v>
      </c>
      <c r="S96" s="67" t="str">
        <f t="shared" si="18"/>
        <v/>
      </c>
      <c r="T96" s="81">
        <f t="shared" si="19"/>
        <v>-300</v>
      </c>
    </row>
    <row r="97" spans="3:20" x14ac:dyDescent="0.25">
      <c r="C97" s="8">
        <v>44163</v>
      </c>
      <c r="D97" s="67" t="s">
        <v>41</v>
      </c>
      <c r="E97" s="67">
        <v>9</v>
      </c>
      <c r="F97" s="9">
        <v>12</v>
      </c>
      <c r="G97" s="67">
        <v>3</v>
      </c>
      <c r="H97" s="67">
        <v>5</v>
      </c>
      <c r="I97" s="67">
        <f t="shared" si="16"/>
        <v>8</v>
      </c>
      <c r="J97" s="67" t="s">
        <v>118</v>
      </c>
      <c r="K97" s="37"/>
      <c r="L97" s="16">
        <v>7.5</v>
      </c>
      <c r="M97" s="13"/>
      <c r="N97" s="67">
        <v>5</v>
      </c>
      <c r="O97" s="50">
        <f t="shared" si="12"/>
        <v>300</v>
      </c>
      <c r="P97" s="67" t="str">
        <f t="shared" si="13"/>
        <v/>
      </c>
      <c r="Q97" s="81">
        <f t="shared" si="14"/>
        <v>-300</v>
      </c>
      <c r="R97" s="50">
        <f t="shared" si="17"/>
        <v>300</v>
      </c>
      <c r="S97" s="67" t="str">
        <f t="shared" si="18"/>
        <v/>
      </c>
      <c r="T97" s="81">
        <f t="shared" si="19"/>
        <v>-300</v>
      </c>
    </row>
    <row r="98" spans="3:20" x14ac:dyDescent="0.25">
      <c r="C98" s="8">
        <v>44170</v>
      </c>
      <c r="D98" s="67" t="s">
        <v>119</v>
      </c>
      <c r="E98" s="67">
        <v>5</v>
      </c>
      <c r="F98" s="9">
        <v>10</v>
      </c>
      <c r="G98" s="67">
        <v>3</v>
      </c>
      <c r="H98" s="67">
        <v>2</v>
      </c>
      <c r="I98" s="67">
        <f t="shared" ref="I98:I105" si="20">G98+H98</f>
        <v>5</v>
      </c>
      <c r="J98" s="67" t="s">
        <v>120</v>
      </c>
      <c r="K98" s="15">
        <v>2.15</v>
      </c>
      <c r="L98" s="13"/>
      <c r="M98" s="13"/>
      <c r="N98" s="67">
        <v>3</v>
      </c>
      <c r="O98" s="50">
        <f t="shared" si="12"/>
        <v>300</v>
      </c>
      <c r="P98" s="67">
        <f t="shared" si="13"/>
        <v>215</v>
      </c>
      <c r="Q98" s="81">
        <f t="shared" si="14"/>
        <v>-85</v>
      </c>
      <c r="R98" s="50">
        <f t="shared" si="17"/>
        <v>300</v>
      </c>
      <c r="S98" s="67">
        <f t="shared" si="18"/>
        <v>215</v>
      </c>
      <c r="T98" s="81">
        <f t="shared" si="19"/>
        <v>-85</v>
      </c>
    </row>
    <row r="99" spans="3:20" x14ac:dyDescent="0.25">
      <c r="C99" s="8">
        <v>44170</v>
      </c>
      <c r="D99" s="67" t="s">
        <v>119</v>
      </c>
      <c r="E99" s="67">
        <v>6</v>
      </c>
      <c r="F99" s="9">
        <v>12</v>
      </c>
      <c r="G99" s="67">
        <v>5</v>
      </c>
      <c r="H99" s="67">
        <v>3</v>
      </c>
      <c r="I99" s="67">
        <f t="shared" si="20"/>
        <v>8</v>
      </c>
      <c r="J99" s="67" t="s">
        <v>121</v>
      </c>
      <c r="K99" s="15">
        <v>5</v>
      </c>
      <c r="L99" s="13"/>
      <c r="M99" s="13"/>
      <c r="N99" s="67">
        <v>1</v>
      </c>
      <c r="O99" s="50" t="str">
        <f t="shared" si="12"/>
        <v/>
      </c>
      <c r="P99" s="67" t="str">
        <f t="shared" si="13"/>
        <v/>
      </c>
      <c r="Q99" s="81" t="str">
        <f t="shared" si="14"/>
        <v/>
      </c>
      <c r="R99" s="50">
        <f t="shared" si="17"/>
        <v>500</v>
      </c>
      <c r="S99" s="67">
        <f t="shared" si="18"/>
        <v>500</v>
      </c>
      <c r="T99" s="81">
        <f t="shared" si="19"/>
        <v>0</v>
      </c>
    </row>
    <row r="100" spans="3:20" x14ac:dyDescent="0.25">
      <c r="C100" s="8">
        <v>44170</v>
      </c>
      <c r="D100" s="67" t="s">
        <v>119</v>
      </c>
      <c r="E100" s="67">
        <v>7</v>
      </c>
      <c r="F100" s="9">
        <v>10</v>
      </c>
      <c r="G100" s="67">
        <v>2</v>
      </c>
      <c r="H100" s="67">
        <v>4</v>
      </c>
      <c r="I100" s="67">
        <f t="shared" si="20"/>
        <v>6</v>
      </c>
      <c r="J100" s="67" t="s">
        <v>122</v>
      </c>
      <c r="K100" s="15">
        <v>3.6</v>
      </c>
      <c r="L100" s="13"/>
      <c r="M100" s="13"/>
      <c r="N100" s="67">
        <v>1</v>
      </c>
      <c r="O100" s="50">
        <f t="shared" si="12"/>
        <v>200</v>
      </c>
      <c r="P100" s="67">
        <f t="shared" si="13"/>
        <v>360</v>
      </c>
      <c r="Q100" s="81">
        <f t="shared" si="14"/>
        <v>160</v>
      </c>
      <c r="R100" s="50">
        <f t="shared" si="17"/>
        <v>200</v>
      </c>
      <c r="S100" s="67">
        <f t="shared" si="18"/>
        <v>360</v>
      </c>
      <c r="T100" s="81">
        <f t="shared" si="19"/>
        <v>160</v>
      </c>
    </row>
    <row r="101" spans="3:20" x14ac:dyDescent="0.25">
      <c r="C101" s="8">
        <v>44170</v>
      </c>
      <c r="D101" s="67" t="s">
        <v>119</v>
      </c>
      <c r="E101" s="67">
        <v>8</v>
      </c>
      <c r="F101" s="9">
        <v>12</v>
      </c>
      <c r="G101" s="67">
        <v>3</v>
      </c>
      <c r="H101" s="67">
        <v>6</v>
      </c>
      <c r="I101" s="67">
        <f t="shared" si="20"/>
        <v>9</v>
      </c>
      <c r="J101" s="67" t="s">
        <v>123</v>
      </c>
      <c r="K101" s="15">
        <v>2.5</v>
      </c>
      <c r="L101" s="13"/>
      <c r="M101" s="13"/>
      <c r="N101" s="67">
        <v>1</v>
      </c>
      <c r="O101" s="50" t="str">
        <f t="shared" si="12"/>
        <v/>
      </c>
      <c r="P101" s="67" t="str">
        <f t="shared" si="13"/>
        <v/>
      </c>
      <c r="Q101" s="81" t="str">
        <f t="shared" si="14"/>
        <v/>
      </c>
      <c r="R101" s="50">
        <f t="shared" si="17"/>
        <v>300</v>
      </c>
      <c r="S101" s="67">
        <f t="shared" si="18"/>
        <v>250</v>
      </c>
      <c r="T101" s="81">
        <f t="shared" si="19"/>
        <v>-50</v>
      </c>
    </row>
    <row r="102" spans="3:20" x14ac:dyDescent="0.25">
      <c r="C102" s="8">
        <v>44177</v>
      </c>
      <c r="D102" s="67" t="s">
        <v>124</v>
      </c>
      <c r="E102" s="67">
        <v>3</v>
      </c>
      <c r="F102" s="9">
        <v>7</v>
      </c>
      <c r="G102" s="67">
        <v>4</v>
      </c>
      <c r="H102" s="67">
        <v>2</v>
      </c>
      <c r="I102" s="67">
        <f t="shared" si="20"/>
        <v>6</v>
      </c>
      <c r="J102" s="50" t="s">
        <v>125</v>
      </c>
      <c r="K102" s="15">
        <v>7.1</v>
      </c>
      <c r="L102" s="37"/>
      <c r="M102" s="13"/>
      <c r="N102" s="50">
        <v>3</v>
      </c>
      <c r="O102" s="50">
        <f t="shared" si="12"/>
        <v>400</v>
      </c>
      <c r="P102" s="67">
        <f t="shared" si="13"/>
        <v>710</v>
      </c>
      <c r="Q102" s="81">
        <f t="shared" si="14"/>
        <v>310</v>
      </c>
      <c r="R102" s="50">
        <f t="shared" si="17"/>
        <v>400</v>
      </c>
      <c r="S102" s="67">
        <f t="shared" si="18"/>
        <v>710</v>
      </c>
      <c r="T102" s="81">
        <f t="shared" si="19"/>
        <v>310</v>
      </c>
    </row>
    <row r="103" spans="3:20" x14ac:dyDescent="0.25">
      <c r="C103" s="8">
        <v>44177</v>
      </c>
      <c r="D103" s="67" t="s">
        <v>124</v>
      </c>
      <c r="E103" s="67">
        <v>4</v>
      </c>
      <c r="F103" s="9">
        <v>12</v>
      </c>
      <c r="G103" s="67">
        <v>5</v>
      </c>
      <c r="H103" s="67">
        <v>2</v>
      </c>
      <c r="I103" s="67">
        <f t="shared" si="20"/>
        <v>7</v>
      </c>
      <c r="J103" s="50" t="s">
        <v>126</v>
      </c>
      <c r="K103" s="15">
        <v>4.8</v>
      </c>
      <c r="L103" s="13"/>
      <c r="M103" s="13"/>
      <c r="N103" s="50">
        <v>4</v>
      </c>
      <c r="O103" s="50" t="str">
        <f t="shared" si="12"/>
        <v/>
      </c>
      <c r="P103" s="67" t="str">
        <f t="shared" si="13"/>
        <v/>
      </c>
      <c r="Q103" s="81" t="str">
        <f t="shared" si="14"/>
        <v/>
      </c>
      <c r="R103" s="50">
        <f t="shared" si="17"/>
        <v>500</v>
      </c>
      <c r="S103" s="67">
        <f t="shared" si="18"/>
        <v>480</v>
      </c>
      <c r="T103" s="81">
        <f t="shared" si="19"/>
        <v>-20</v>
      </c>
    </row>
    <row r="104" spans="3:20" x14ac:dyDescent="0.25">
      <c r="C104" s="8">
        <v>44177</v>
      </c>
      <c r="D104" s="67" t="s">
        <v>124</v>
      </c>
      <c r="E104" s="67">
        <v>5</v>
      </c>
      <c r="F104" s="9">
        <v>7</v>
      </c>
      <c r="G104" s="67">
        <v>4</v>
      </c>
      <c r="H104" s="67">
        <v>2</v>
      </c>
      <c r="I104" s="67">
        <f t="shared" si="20"/>
        <v>6</v>
      </c>
      <c r="J104" s="50" t="s">
        <v>127</v>
      </c>
      <c r="K104" s="15">
        <v>4.0999999999999996</v>
      </c>
      <c r="L104" s="37"/>
      <c r="M104" s="13"/>
      <c r="N104" s="50">
        <v>3</v>
      </c>
      <c r="O104" s="50">
        <f t="shared" si="12"/>
        <v>400</v>
      </c>
      <c r="P104" s="67">
        <f t="shared" si="13"/>
        <v>409.99999999999994</v>
      </c>
      <c r="Q104" s="81">
        <f t="shared" si="14"/>
        <v>9.9999999999999432</v>
      </c>
      <c r="R104" s="50">
        <f t="shared" si="17"/>
        <v>400</v>
      </c>
      <c r="S104" s="67">
        <f t="shared" si="18"/>
        <v>409.99999999999994</v>
      </c>
      <c r="T104" s="81">
        <f t="shared" si="19"/>
        <v>9.9999999999999432</v>
      </c>
    </row>
    <row r="105" spans="3:20" x14ac:dyDescent="0.25">
      <c r="C105" s="8">
        <v>44177</v>
      </c>
      <c r="D105" s="67" t="s">
        <v>124</v>
      </c>
      <c r="E105" s="67">
        <v>7</v>
      </c>
      <c r="F105" s="9">
        <v>10</v>
      </c>
      <c r="G105" s="67">
        <v>2</v>
      </c>
      <c r="H105" s="67">
        <v>3</v>
      </c>
      <c r="I105" s="67">
        <f t="shared" si="20"/>
        <v>5</v>
      </c>
      <c r="J105" s="50" t="s">
        <v>163</v>
      </c>
      <c r="K105" s="37"/>
      <c r="L105" s="16">
        <v>12</v>
      </c>
      <c r="M105" s="13"/>
      <c r="N105" s="50">
        <v>3</v>
      </c>
      <c r="O105" s="50">
        <f t="shared" si="12"/>
        <v>200</v>
      </c>
      <c r="P105" s="67" t="str">
        <f t="shared" si="13"/>
        <v/>
      </c>
      <c r="Q105" s="81">
        <f t="shared" si="14"/>
        <v>-200</v>
      </c>
      <c r="R105" s="50">
        <f t="shared" si="17"/>
        <v>200</v>
      </c>
      <c r="S105" s="67" t="str">
        <f t="shared" si="18"/>
        <v/>
      </c>
      <c r="T105" s="81">
        <f t="shared" si="19"/>
        <v>-200</v>
      </c>
    </row>
    <row r="106" spans="3:20" x14ac:dyDescent="0.25">
      <c r="C106" s="8">
        <v>44177</v>
      </c>
      <c r="D106" s="67" t="s">
        <v>124</v>
      </c>
      <c r="E106" s="67">
        <v>8</v>
      </c>
      <c r="F106" s="9">
        <v>13</v>
      </c>
      <c r="G106" s="67">
        <v>5</v>
      </c>
      <c r="H106" s="67">
        <v>4</v>
      </c>
      <c r="I106" s="67">
        <f t="shared" ref="I106:I112" si="21">G106+H106</f>
        <v>9</v>
      </c>
      <c r="J106" s="50" t="s">
        <v>128</v>
      </c>
      <c r="K106" s="15">
        <v>4</v>
      </c>
      <c r="L106" s="13"/>
      <c r="M106" s="13"/>
      <c r="N106" s="50">
        <v>1</v>
      </c>
      <c r="O106" s="50" t="str">
        <f t="shared" si="12"/>
        <v/>
      </c>
      <c r="P106" s="67" t="str">
        <f t="shared" si="13"/>
        <v/>
      </c>
      <c r="Q106" s="81" t="str">
        <f t="shared" si="14"/>
        <v/>
      </c>
      <c r="R106" s="50">
        <f t="shared" si="17"/>
        <v>500</v>
      </c>
      <c r="S106" s="67">
        <f t="shared" si="18"/>
        <v>400</v>
      </c>
      <c r="T106" s="81">
        <f t="shared" si="19"/>
        <v>-100</v>
      </c>
    </row>
    <row r="107" spans="3:20" x14ac:dyDescent="0.25">
      <c r="C107" s="8">
        <v>44177</v>
      </c>
      <c r="D107" s="67" t="s">
        <v>124</v>
      </c>
      <c r="E107" s="67">
        <v>9</v>
      </c>
      <c r="F107" s="9">
        <v>14</v>
      </c>
      <c r="G107" s="67">
        <v>3</v>
      </c>
      <c r="H107" s="67">
        <v>4</v>
      </c>
      <c r="I107" s="67">
        <f t="shared" si="21"/>
        <v>7</v>
      </c>
      <c r="J107" s="50" t="s">
        <v>129</v>
      </c>
      <c r="K107" s="37"/>
      <c r="L107" s="16">
        <v>7</v>
      </c>
      <c r="M107" s="13"/>
      <c r="N107" s="50">
        <v>6</v>
      </c>
      <c r="O107" s="50">
        <f t="shared" si="12"/>
        <v>300</v>
      </c>
      <c r="P107" s="67" t="str">
        <f t="shared" si="13"/>
        <v/>
      </c>
      <c r="Q107" s="81">
        <f t="shared" si="14"/>
        <v>-300</v>
      </c>
      <c r="R107" s="50">
        <f t="shared" si="17"/>
        <v>300</v>
      </c>
      <c r="S107" s="67" t="str">
        <f t="shared" si="18"/>
        <v/>
      </c>
      <c r="T107" s="81">
        <f t="shared" si="19"/>
        <v>-300</v>
      </c>
    </row>
    <row r="108" spans="3:20" x14ac:dyDescent="0.25">
      <c r="C108" s="8">
        <v>44184</v>
      </c>
      <c r="D108" s="67" t="s">
        <v>124</v>
      </c>
      <c r="E108" s="67">
        <v>1</v>
      </c>
      <c r="F108" s="9">
        <v>10</v>
      </c>
      <c r="G108" s="67">
        <v>3</v>
      </c>
      <c r="H108" s="67">
        <v>3</v>
      </c>
      <c r="I108" s="67">
        <f t="shared" si="21"/>
        <v>6</v>
      </c>
      <c r="J108" s="67" t="s">
        <v>130</v>
      </c>
      <c r="K108" s="37"/>
      <c r="L108" s="16">
        <v>10</v>
      </c>
      <c r="M108" s="13"/>
      <c r="N108" s="67">
        <v>4</v>
      </c>
      <c r="O108" s="50">
        <f t="shared" si="12"/>
        <v>300</v>
      </c>
      <c r="P108" s="67" t="str">
        <f t="shared" si="13"/>
        <v/>
      </c>
      <c r="Q108" s="81">
        <f t="shared" si="14"/>
        <v>-300</v>
      </c>
      <c r="R108" s="50">
        <f t="shared" si="17"/>
        <v>300</v>
      </c>
      <c r="S108" s="67" t="str">
        <f t="shared" si="18"/>
        <v/>
      </c>
      <c r="T108" s="81">
        <f t="shared" si="19"/>
        <v>-300</v>
      </c>
    </row>
    <row r="109" spans="3:20" x14ac:dyDescent="0.25">
      <c r="C109" s="8">
        <v>44184</v>
      </c>
      <c r="D109" s="67" t="s">
        <v>124</v>
      </c>
      <c r="E109" s="67">
        <v>4</v>
      </c>
      <c r="F109" s="9">
        <v>8</v>
      </c>
      <c r="G109" s="67">
        <v>3</v>
      </c>
      <c r="H109" s="67">
        <v>3</v>
      </c>
      <c r="I109" s="67">
        <f t="shared" si="21"/>
        <v>6</v>
      </c>
      <c r="J109" s="50" t="s">
        <v>131</v>
      </c>
      <c r="K109" s="37"/>
      <c r="L109" s="16">
        <v>9</v>
      </c>
      <c r="M109" s="13"/>
      <c r="N109" s="50">
        <v>5</v>
      </c>
      <c r="O109" s="50">
        <f t="shared" si="12"/>
        <v>300</v>
      </c>
      <c r="P109" s="67" t="str">
        <f t="shared" si="13"/>
        <v/>
      </c>
      <c r="Q109" s="81">
        <f t="shared" si="14"/>
        <v>-300</v>
      </c>
      <c r="R109" s="50">
        <f t="shared" si="17"/>
        <v>300</v>
      </c>
      <c r="S109" s="67" t="str">
        <f t="shared" si="18"/>
        <v/>
      </c>
      <c r="T109" s="81">
        <f t="shared" si="19"/>
        <v>-300</v>
      </c>
    </row>
    <row r="110" spans="3:20" x14ac:dyDescent="0.25">
      <c r="C110" s="8">
        <v>44184</v>
      </c>
      <c r="D110" s="67" t="s">
        <v>124</v>
      </c>
      <c r="E110" s="67">
        <v>5</v>
      </c>
      <c r="F110" s="9">
        <v>12</v>
      </c>
      <c r="G110" s="67">
        <v>3</v>
      </c>
      <c r="H110" s="67">
        <v>5</v>
      </c>
      <c r="I110" s="67">
        <f t="shared" si="21"/>
        <v>8</v>
      </c>
      <c r="J110" s="50" t="s">
        <v>132</v>
      </c>
      <c r="K110" s="37"/>
      <c r="L110" s="13"/>
      <c r="M110" s="17">
        <v>13</v>
      </c>
      <c r="N110" s="50">
        <v>9</v>
      </c>
      <c r="O110" s="50">
        <f t="shared" si="12"/>
        <v>300</v>
      </c>
      <c r="P110" s="67" t="str">
        <f t="shared" si="13"/>
        <v/>
      </c>
      <c r="Q110" s="81">
        <f t="shared" si="14"/>
        <v>-300</v>
      </c>
      <c r="R110" s="50">
        <f t="shared" si="17"/>
        <v>300</v>
      </c>
      <c r="S110" s="67" t="str">
        <f t="shared" si="18"/>
        <v/>
      </c>
      <c r="T110" s="81">
        <f t="shared" si="19"/>
        <v>-300</v>
      </c>
    </row>
    <row r="111" spans="3:20" x14ac:dyDescent="0.25">
      <c r="C111" s="8">
        <v>44184</v>
      </c>
      <c r="D111" s="67" t="s">
        <v>124</v>
      </c>
      <c r="E111" s="67">
        <v>6</v>
      </c>
      <c r="F111" s="9">
        <v>13</v>
      </c>
      <c r="G111" s="67">
        <v>3</v>
      </c>
      <c r="H111" s="67">
        <v>2</v>
      </c>
      <c r="I111" s="67">
        <f t="shared" si="21"/>
        <v>5</v>
      </c>
      <c r="J111" s="50" t="s">
        <v>133</v>
      </c>
      <c r="K111" s="15">
        <v>6.5</v>
      </c>
      <c r="L111" s="37"/>
      <c r="M111" s="13"/>
      <c r="N111" s="50">
        <v>3</v>
      </c>
      <c r="O111" s="50">
        <f t="shared" si="12"/>
        <v>300</v>
      </c>
      <c r="P111" s="67">
        <f t="shared" si="13"/>
        <v>650</v>
      </c>
      <c r="Q111" s="81">
        <f t="shared" si="14"/>
        <v>350</v>
      </c>
      <c r="R111" s="50">
        <f t="shared" si="17"/>
        <v>300</v>
      </c>
      <c r="S111" s="67">
        <f t="shared" si="18"/>
        <v>650</v>
      </c>
      <c r="T111" s="81">
        <f t="shared" si="19"/>
        <v>350</v>
      </c>
    </row>
    <row r="112" spans="3:20" x14ac:dyDescent="0.25">
      <c r="C112" s="8">
        <v>44184</v>
      </c>
      <c r="D112" s="67" t="s">
        <v>124</v>
      </c>
      <c r="E112" s="67">
        <v>7</v>
      </c>
      <c r="F112" s="9">
        <v>12</v>
      </c>
      <c r="G112" s="67">
        <v>3</v>
      </c>
      <c r="H112" s="67">
        <v>4</v>
      </c>
      <c r="I112" s="67">
        <f t="shared" si="21"/>
        <v>7</v>
      </c>
      <c r="J112" s="50" t="s">
        <v>134</v>
      </c>
      <c r="K112" s="15">
        <v>2.6</v>
      </c>
      <c r="L112" s="37"/>
      <c r="M112" s="13"/>
      <c r="N112" s="50">
        <v>1</v>
      </c>
      <c r="O112" s="50">
        <f t="shared" si="12"/>
        <v>300</v>
      </c>
      <c r="P112" s="67">
        <f t="shared" si="13"/>
        <v>260</v>
      </c>
      <c r="Q112" s="81">
        <f t="shared" si="14"/>
        <v>-40</v>
      </c>
      <c r="R112" s="50">
        <f t="shared" si="17"/>
        <v>300</v>
      </c>
      <c r="S112" s="67">
        <f t="shared" si="18"/>
        <v>260</v>
      </c>
      <c r="T112" s="81">
        <f t="shared" si="19"/>
        <v>-40</v>
      </c>
    </row>
    <row r="113" spans="3:20" x14ac:dyDescent="0.25">
      <c r="C113" s="8">
        <v>44184</v>
      </c>
      <c r="D113" s="67" t="s">
        <v>124</v>
      </c>
      <c r="E113" s="67">
        <v>8</v>
      </c>
      <c r="F113" s="9">
        <v>14</v>
      </c>
      <c r="G113" s="67">
        <v>4</v>
      </c>
      <c r="H113" s="67">
        <v>5</v>
      </c>
      <c r="I113" s="67">
        <f t="shared" ref="I113:I119" si="22">G113+H113</f>
        <v>9</v>
      </c>
      <c r="J113" s="50" t="s">
        <v>135</v>
      </c>
      <c r="K113" s="15">
        <v>19</v>
      </c>
      <c r="L113" s="13"/>
      <c r="M113" s="13"/>
      <c r="N113" s="50">
        <v>3</v>
      </c>
      <c r="O113" s="50">
        <f t="shared" si="12"/>
        <v>400</v>
      </c>
      <c r="P113" s="67">
        <f t="shared" si="13"/>
        <v>1900</v>
      </c>
      <c r="Q113" s="81">
        <f t="shared" si="14"/>
        <v>1500</v>
      </c>
      <c r="R113" s="50">
        <f t="shared" si="17"/>
        <v>400</v>
      </c>
      <c r="S113" s="67">
        <f t="shared" si="18"/>
        <v>1900</v>
      </c>
      <c r="T113" s="81">
        <f t="shared" si="19"/>
        <v>1500</v>
      </c>
    </row>
    <row r="114" spans="3:20" x14ac:dyDescent="0.25">
      <c r="C114" s="8">
        <v>44184</v>
      </c>
      <c r="D114" s="67" t="s">
        <v>124</v>
      </c>
      <c r="E114" s="67">
        <v>9</v>
      </c>
      <c r="F114" s="9">
        <v>14</v>
      </c>
      <c r="G114" s="67">
        <v>3</v>
      </c>
      <c r="H114" s="67">
        <v>6</v>
      </c>
      <c r="I114" s="67">
        <f t="shared" si="22"/>
        <v>9</v>
      </c>
      <c r="J114" s="50" t="s">
        <v>136</v>
      </c>
      <c r="K114" s="37"/>
      <c r="L114" s="16">
        <v>4.4000000000000004</v>
      </c>
      <c r="M114" s="13"/>
      <c r="N114" s="50">
        <v>5</v>
      </c>
      <c r="O114" s="50" t="str">
        <f t="shared" si="12"/>
        <v/>
      </c>
      <c r="P114" s="67" t="str">
        <f t="shared" si="13"/>
        <v/>
      </c>
      <c r="Q114" s="81" t="str">
        <f t="shared" si="14"/>
        <v/>
      </c>
      <c r="R114" s="50">
        <f t="shared" si="17"/>
        <v>300</v>
      </c>
      <c r="S114" s="67" t="str">
        <f t="shared" si="18"/>
        <v/>
      </c>
      <c r="T114" s="81">
        <f t="shared" si="19"/>
        <v>-300</v>
      </c>
    </row>
    <row r="115" spans="3:20" x14ac:dyDescent="0.25">
      <c r="C115" s="8">
        <v>44191</v>
      </c>
      <c r="D115" s="67" t="s">
        <v>9</v>
      </c>
      <c r="E115" s="67">
        <v>2</v>
      </c>
      <c r="F115" s="9">
        <v>9</v>
      </c>
      <c r="G115" s="67">
        <v>2</v>
      </c>
      <c r="H115" s="67">
        <v>4</v>
      </c>
      <c r="I115" s="67">
        <f t="shared" si="22"/>
        <v>6</v>
      </c>
      <c r="J115" s="67" t="s">
        <v>137</v>
      </c>
      <c r="K115" s="15">
        <v>3.2</v>
      </c>
      <c r="L115" s="37"/>
      <c r="M115" s="13"/>
      <c r="N115" s="67">
        <v>1</v>
      </c>
      <c r="O115" s="50">
        <f t="shared" si="12"/>
        <v>200</v>
      </c>
      <c r="P115" s="67">
        <f t="shared" si="13"/>
        <v>320</v>
      </c>
      <c r="Q115" s="81">
        <f t="shared" si="14"/>
        <v>120</v>
      </c>
      <c r="R115" s="50">
        <f t="shared" si="17"/>
        <v>200</v>
      </c>
      <c r="S115" s="67">
        <f t="shared" si="18"/>
        <v>320</v>
      </c>
      <c r="T115" s="81">
        <f t="shared" si="19"/>
        <v>120</v>
      </c>
    </row>
    <row r="116" spans="3:20" x14ac:dyDescent="0.25">
      <c r="C116" s="8">
        <v>44191</v>
      </c>
      <c r="D116" s="67" t="s">
        <v>9</v>
      </c>
      <c r="E116" s="67">
        <v>3</v>
      </c>
      <c r="F116" s="9">
        <v>7</v>
      </c>
      <c r="G116" s="67">
        <v>2</v>
      </c>
      <c r="H116" s="67">
        <v>4</v>
      </c>
      <c r="I116" s="67">
        <f t="shared" si="22"/>
        <v>6</v>
      </c>
      <c r="J116" s="50" t="s">
        <v>138</v>
      </c>
      <c r="K116" s="15">
        <v>1.65</v>
      </c>
      <c r="L116" s="37"/>
      <c r="M116" s="13"/>
      <c r="N116" s="50">
        <v>1</v>
      </c>
      <c r="O116" s="50">
        <f t="shared" si="12"/>
        <v>200</v>
      </c>
      <c r="P116" s="67">
        <f t="shared" si="13"/>
        <v>165</v>
      </c>
      <c r="Q116" s="81">
        <f t="shared" si="14"/>
        <v>-35</v>
      </c>
      <c r="R116" s="50">
        <f t="shared" si="17"/>
        <v>200</v>
      </c>
      <c r="S116" s="67">
        <f t="shared" si="18"/>
        <v>165</v>
      </c>
      <c r="T116" s="81">
        <f t="shared" si="19"/>
        <v>-35</v>
      </c>
    </row>
    <row r="117" spans="3:20" x14ac:dyDescent="0.25">
      <c r="C117" s="8">
        <v>44191</v>
      </c>
      <c r="D117" s="67" t="s">
        <v>9</v>
      </c>
      <c r="E117" s="67">
        <v>4</v>
      </c>
      <c r="F117" s="9">
        <v>10</v>
      </c>
      <c r="G117" s="67">
        <v>2</v>
      </c>
      <c r="H117" s="67">
        <v>5</v>
      </c>
      <c r="I117" s="67">
        <f t="shared" si="22"/>
        <v>7</v>
      </c>
      <c r="J117" s="50" t="s">
        <v>139</v>
      </c>
      <c r="K117" s="37"/>
      <c r="L117" s="16">
        <v>19.600000000000001</v>
      </c>
      <c r="M117" s="38"/>
      <c r="N117" s="50">
        <v>6</v>
      </c>
      <c r="O117" s="50">
        <f t="shared" si="12"/>
        <v>200</v>
      </c>
      <c r="P117" s="67" t="str">
        <f t="shared" si="13"/>
        <v/>
      </c>
      <c r="Q117" s="81">
        <f t="shared" si="14"/>
        <v>-200</v>
      </c>
      <c r="R117" s="50">
        <f t="shared" si="17"/>
        <v>200</v>
      </c>
      <c r="S117" s="67" t="str">
        <f t="shared" si="18"/>
        <v/>
      </c>
      <c r="T117" s="81">
        <f t="shared" si="19"/>
        <v>-200</v>
      </c>
    </row>
    <row r="118" spans="3:20" x14ac:dyDescent="0.25">
      <c r="C118" s="8">
        <v>44191</v>
      </c>
      <c r="D118" s="67" t="s">
        <v>9</v>
      </c>
      <c r="E118" s="67">
        <v>5</v>
      </c>
      <c r="F118" s="9">
        <v>15</v>
      </c>
      <c r="G118" s="67">
        <v>6</v>
      </c>
      <c r="H118" s="67">
        <v>4</v>
      </c>
      <c r="I118" s="67">
        <f t="shared" si="22"/>
        <v>10</v>
      </c>
      <c r="J118" s="50" t="s">
        <v>140</v>
      </c>
      <c r="K118" s="15">
        <v>5.0999999999999996</v>
      </c>
      <c r="L118" s="37"/>
      <c r="M118" s="13"/>
      <c r="N118" s="50">
        <v>6</v>
      </c>
      <c r="O118" s="50" t="str">
        <f t="shared" si="12"/>
        <v/>
      </c>
      <c r="P118" s="67" t="str">
        <f t="shared" si="13"/>
        <v/>
      </c>
      <c r="Q118" s="81" t="str">
        <f t="shared" si="14"/>
        <v/>
      </c>
      <c r="R118" s="50">
        <f t="shared" si="17"/>
        <v>600</v>
      </c>
      <c r="S118" s="67">
        <f t="shared" si="18"/>
        <v>509.99999999999994</v>
      </c>
      <c r="T118" s="81">
        <f t="shared" si="19"/>
        <v>-90.000000000000057</v>
      </c>
    </row>
    <row r="119" spans="3:20" x14ac:dyDescent="0.25">
      <c r="C119" s="8">
        <v>44191</v>
      </c>
      <c r="D119" s="67" t="s">
        <v>9</v>
      </c>
      <c r="E119" s="67">
        <v>7</v>
      </c>
      <c r="F119" s="9">
        <v>10</v>
      </c>
      <c r="G119" s="67">
        <v>5</v>
      </c>
      <c r="H119" s="67">
        <v>1</v>
      </c>
      <c r="I119" s="67">
        <f t="shared" si="22"/>
        <v>6</v>
      </c>
      <c r="J119" s="50" t="s">
        <v>141</v>
      </c>
      <c r="K119" s="15">
        <v>2.6</v>
      </c>
      <c r="L119" s="37"/>
      <c r="M119" s="13"/>
      <c r="N119" s="50">
        <v>1</v>
      </c>
      <c r="O119" s="50" t="str">
        <f t="shared" si="12"/>
        <v/>
      </c>
      <c r="P119" s="67" t="str">
        <f t="shared" si="13"/>
        <v/>
      </c>
      <c r="Q119" s="81" t="str">
        <f t="shared" si="14"/>
        <v/>
      </c>
      <c r="R119" s="50">
        <f t="shared" si="17"/>
        <v>500</v>
      </c>
      <c r="S119" s="67">
        <f t="shared" si="18"/>
        <v>260</v>
      </c>
      <c r="T119" s="81">
        <f t="shared" si="19"/>
        <v>-240</v>
      </c>
    </row>
    <row r="120" spans="3:20" x14ac:dyDescent="0.25">
      <c r="C120" s="8">
        <v>44191</v>
      </c>
      <c r="D120" s="67" t="s">
        <v>9</v>
      </c>
      <c r="E120" s="67">
        <v>8</v>
      </c>
      <c r="F120" s="9">
        <v>11</v>
      </c>
      <c r="G120" s="67">
        <v>4</v>
      </c>
      <c r="H120" s="67">
        <v>5</v>
      </c>
      <c r="I120" s="67">
        <f t="shared" ref="I120:I145" si="23">G120+H120</f>
        <v>9</v>
      </c>
      <c r="J120" s="50" t="s">
        <v>142</v>
      </c>
      <c r="K120" s="37"/>
      <c r="L120" s="13"/>
      <c r="M120" s="17">
        <v>37.4</v>
      </c>
      <c r="N120" s="50">
        <v>10</v>
      </c>
      <c r="O120" s="50">
        <f t="shared" si="12"/>
        <v>400</v>
      </c>
      <c r="P120" s="67" t="str">
        <f t="shared" si="13"/>
        <v/>
      </c>
      <c r="Q120" s="81">
        <f t="shared" si="14"/>
        <v>-400</v>
      </c>
      <c r="R120" s="50">
        <f t="shared" si="17"/>
        <v>400</v>
      </c>
      <c r="S120" s="67" t="str">
        <f t="shared" si="18"/>
        <v/>
      </c>
      <c r="T120" s="81">
        <f t="shared" si="19"/>
        <v>-400</v>
      </c>
    </row>
    <row r="121" spans="3:20" x14ac:dyDescent="0.25">
      <c r="C121" s="8">
        <v>44191</v>
      </c>
      <c r="D121" s="67" t="s">
        <v>9</v>
      </c>
      <c r="E121" s="67">
        <v>9</v>
      </c>
      <c r="F121" s="9">
        <v>13</v>
      </c>
      <c r="G121" s="67">
        <v>3</v>
      </c>
      <c r="H121" s="67">
        <v>7</v>
      </c>
      <c r="I121" s="67">
        <f t="shared" si="23"/>
        <v>10</v>
      </c>
      <c r="J121" s="50" t="s">
        <v>143</v>
      </c>
      <c r="K121" s="37"/>
      <c r="L121" s="16">
        <v>12</v>
      </c>
      <c r="M121" s="13"/>
      <c r="N121" s="50">
        <v>9</v>
      </c>
      <c r="O121" s="50" t="str">
        <f t="shared" si="12"/>
        <v/>
      </c>
      <c r="P121" s="67" t="str">
        <f t="shared" si="13"/>
        <v/>
      </c>
      <c r="Q121" s="81" t="str">
        <f t="shared" si="14"/>
        <v/>
      </c>
      <c r="R121" s="50">
        <f t="shared" si="17"/>
        <v>300</v>
      </c>
      <c r="S121" s="67" t="str">
        <f t="shared" si="18"/>
        <v/>
      </c>
      <c r="T121" s="81">
        <f t="shared" si="19"/>
        <v>-300</v>
      </c>
    </row>
    <row r="122" spans="3:20" x14ac:dyDescent="0.25">
      <c r="C122" s="8">
        <v>44197</v>
      </c>
      <c r="D122" s="67" t="s">
        <v>124</v>
      </c>
      <c r="E122" s="67">
        <v>3</v>
      </c>
      <c r="F122" s="9">
        <v>9</v>
      </c>
      <c r="G122" s="67">
        <v>4</v>
      </c>
      <c r="H122" s="67">
        <v>3</v>
      </c>
      <c r="I122" s="67">
        <f t="shared" si="23"/>
        <v>7</v>
      </c>
      <c r="J122" s="50" t="s">
        <v>144</v>
      </c>
      <c r="K122" s="15">
        <v>2.9</v>
      </c>
      <c r="L122" s="37"/>
      <c r="M122" s="13"/>
      <c r="N122" s="50">
        <v>3</v>
      </c>
      <c r="O122" s="50">
        <f t="shared" si="12"/>
        <v>400</v>
      </c>
      <c r="P122" s="67">
        <f t="shared" si="13"/>
        <v>290</v>
      </c>
      <c r="Q122" s="81">
        <f t="shared" si="14"/>
        <v>-110</v>
      </c>
      <c r="R122" s="50">
        <f t="shared" si="17"/>
        <v>400</v>
      </c>
      <c r="S122" s="67">
        <f t="shared" si="18"/>
        <v>290</v>
      </c>
      <c r="T122" s="81">
        <f t="shared" si="19"/>
        <v>-110</v>
      </c>
    </row>
    <row r="123" spans="3:20" x14ac:dyDescent="0.25">
      <c r="C123" s="8">
        <v>44197</v>
      </c>
      <c r="D123" s="67" t="s">
        <v>124</v>
      </c>
      <c r="E123" s="67">
        <v>4</v>
      </c>
      <c r="F123" s="9">
        <v>8</v>
      </c>
      <c r="G123" s="67">
        <v>6</v>
      </c>
      <c r="H123" s="67">
        <v>2</v>
      </c>
      <c r="I123" s="67">
        <f t="shared" si="23"/>
        <v>8</v>
      </c>
      <c r="J123" s="50" t="s">
        <v>121</v>
      </c>
      <c r="K123" s="15">
        <v>3.3</v>
      </c>
      <c r="L123" s="13"/>
      <c r="M123" s="13"/>
      <c r="N123" s="50">
        <v>2</v>
      </c>
      <c r="O123" s="50" t="str">
        <f t="shared" si="12"/>
        <v/>
      </c>
      <c r="P123" s="67" t="str">
        <f t="shared" si="13"/>
        <v/>
      </c>
      <c r="Q123" s="81" t="str">
        <f t="shared" si="14"/>
        <v/>
      </c>
      <c r="R123" s="50">
        <f t="shared" si="17"/>
        <v>600</v>
      </c>
      <c r="S123" s="67">
        <f t="shared" si="18"/>
        <v>330</v>
      </c>
      <c r="T123" s="81">
        <f t="shared" si="19"/>
        <v>-270</v>
      </c>
    </row>
    <row r="124" spans="3:20" x14ac:dyDescent="0.25">
      <c r="C124" s="8">
        <v>44197</v>
      </c>
      <c r="D124" s="67" t="s">
        <v>124</v>
      </c>
      <c r="E124" s="67">
        <v>5</v>
      </c>
      <c r="F124" s="9">
        <v>10</v>
      </c>
      <c r="G124" s="67">
        <v>3</v>
      </c>
      <c r="H124" s="67">
        <v>4</v>
      </c>
      <c r="I124" s="67">
        <f t="shared" si="23"/>
        <v>7</v>
      </c>
      <c r="J124" s="50" t="s">
        <v>104</v>
      </c>
      <c r="K124" s="15">
        <v>4.0999999999999996</v>
      </c>
      <c r="L124" s="37"/>
      <c r="M124" s="13"/>
      <c r="N124" s="50">
        <v>2</v>
      </c>
      <c r="O124" s="50">
        <f t="shared" si="12"/>
        <v>300</v>
      </c>
      <c r="P124" s="67">
        <f t="shared" si="13"/>
        <v>409.99999999999994</v>
      </c>
      <c r="Q124" s="81">
        <f t="shared" si="14"/>
        <v>109.99999999999994</v>
      </c>
      <c r="R124" s="50">
        <f t="shared" si="17"/>
        <v>300</v>
      </c>
      <c r="S124" s="67">
        <f t="shared" si="18"/>
        <v>409.99999999999994</v>
      </c>
      <c r="T124" s="81">
        <f t="shared" si="19"/>
        <v>109.99999999999994</v>
      </c>
    </row>
    <row r="125" spans="3:20" x14ac:dyDescent="0.25">
      <c r="C125" s="8">
        <v>44197</v>
      </c>
      <c r="D125" s="67" t="s">
        <v>124</v>
      </c>
      <c r="E125" s="67">
        <v>7</v>
      </c>
      <c r="F125" s="9">
        <v>12</v>
      </c>
      <c r="G125" s="67">
        <v>2</v>
      </c>
      <c r="H125" s="67">
        <v>5</v>
      </c>
      <c r="I125" s="67">
        <f t="shared" si="23"/>
        <v>7</v>
      </c>
      <c r="J125" s="50" t="s">
        <v>145</v>
      </c>
      <c r="K125" s="15">
        <v>4</v>
      </c>
      <c r="L125" s="37"/>
      <c r="M125" s="13"/>
      <c r="N125" s="50">
        <v>2</v>
      </c>
      <c r="O125" s="50">
        <f t="shared" si="12"/>
        <v>200</v>
      </c>
      <c r="P125" s="67">
        <f t="shared" si="13"/>
        <v>400</v>
      </c>
      <c r="Q125" s="81">
        <f t="shared" si="14"/>
        <v>200</v>
      </c>
      <c r="R125" s="50">
        <f t="shared" si="17"/>
        <v>200</v>
      </c>
      <c r="S125" s="67">
        <f t="shared" si="18"/>
        <v>400</v>
      </c>
      <c r="T125" s="81">
        <f t="shared" si="19"/>
        <v>200</v>
      </c>
    </row>
    <row r="126" spans="3:20" x14ac:dyDescent="0.25">
      <c r="C126" s="8">
        <v>44197</v>
      </c>
      <c r="D126" s="67" t="s">
        <v>124</v>
      </c>
      <c r="E126" s="67">
        <v>8</v>
      </c>
      <c r="F126" s="9">
        <v>13</v>
      </c>
      <c r="G126" s="67">
        <v>4</v>
      </c>
      <c r="H126" s="67">
        <v>2</v>
      </c>
      <c r="I126" s="67">
        <f t="shared" si="23"/>
        <v>6</v>
      </c>
      <c r="J126" s="50" t="s">
        <v>146</v>
      </c>
      <c r="K126" s="15">
        <v>3.2</v>
      </c>
      <c r="L126" s="37"/>
      <c r="M126" s="13"/>
      <c r="N126" s="50">
        <v>3</v>
      </c>
      <c r="O126" s="50">
        <f t="shared" si="12"/>
        <v>400</v>
      </c>
      <c r="P126" s="67">
        <f t="shared" si="13"/>
        <v>320</v>
      </c>
      <c r="Q126" s="81">
        <f t="shared" si="14"/>
        <v>-80</v>
      </c>
      <c r="R126" s="50">
        <f t="shared" si="17"/>
        <v>400</v>
      </c>
      <c r="S126" s="67">
        <f t="shared" si="18"/>
        <v>320</v>
      </c>
      <c r="T126" s="81">
        <f t="shared" si="19"/>
        <v>-80</v>
      </c>
    </row>
    <row r="127" spans="3:20" x14ac:dyDescent="0.25">
      <c r="C127" s="8">
        <v>44198</v>
      </c>
      <c r="D127" s="67" t="s">
        <v>9</v>
      </c>
      <c r="E127" s="67">
        <v>7</v>
      </c>
      <c r="F127" s="9">
        <v>12</v>
      </c>
      <c r="G127" s="67">
        <v>5</v>
      </c>
      <c r="H127" s="67">
        <v>4</v>
      </c>
      <c r="I127" s="67">
        <f t="shared" si="23"/>
        <v>9</v>
      </c>
      <c r="J127" s="50" t="s">
        <v>147</v>
      </c>
      <c r="K127" s="37"/>
      <c r="L127" s="16">
        <v>10</v>
      </c>
      <c r="M127" s="38"/>
      <c r="N127" s="50">
        <v>6</v>
      </c>
      <c r="O127" s="50" t="str">
        <f t="shared" si="12"/>
        <v/>
      </c>
      <c r="P127" s="67" t="str">
        <f t="shared" si="13"/>
        <v/>
      </c>
      <c r="Q127" s="81" t="str">
        <f t="shared" si="14"/>
        <v/>
      </c>
      <c r="R127" s="50">
        <f t="shared" si="17"/>
        <v>500</v>
      </c>
      <c r="S127" s="67" t="str">
        <f t="shared" si="18"/>
        <v/>
      </c>
      <c r="T127" s="81">
        <f t="shared" si="19"/>
        <v>-500</v>
      </c>
    </row>
    <row r="128" spans="3:20" x14ac:dyDescent="0.25">
      <c r="C128" s="8">
        <v>44198</v>
      </c>
      <c r="D128" s="67" t="s">
        <v>9</v>
      </c>
      <c r="E128" s="67">
        <v>8</v>
      </c>
      <c r="F128" s="9">
        <v>13</v>
      </c>
      <c r="G128" s="67">
        <v>5</v>
      </c>
      <c r="H128" s="67">
        <v>4</v>
      </c>
      <c r="I128" s="67">
        <f t="shared" si="23"/>
        <v>9</v>
      </c>
      <c r="J128" s="50" t="s">
        <v>136</v>
      </c>
      <c r="K128" s="15">
        <v>5.0999999999999996</v>
      </c>
      <c r="L128" s="37"/>
      <c r="M128" s="13"/>
      <c r="N128" s="50">
        <v>1</v>
      </c>
      <c r="O128" s="50" t="str">
        <f t="shared" si="12"/>
        <v/>
      </c>
      <c r="P128" s="67" t="str">
        <f t="shared" ref="P128:P140" si="24">IF(O128="","",IF(K128="","",IF(G128=1,O128*K128,IF(N128&gt;4,"",100*K128))))</f>
        <v/>
      </c>
      <c r="Q128" s="81" t="str">
        <f t="shared" ref="Q128:Q140" si="25">IF(O128="","",IF(P128="",O128*-1,P128-O128))</f>
        <v/>
      </c>
      <c r="R128" s="50">
        <f t="shared" si="17"/>
        <v>500</v>
      </c>
      <c r="S128" s="67">
        <f t="shared" si="18"/>
        <v>509.99999999999994</v>
      </c>
      <c r="T128" s="81">
        <f t="shared" si="19"/>
        <v>9.9999999999999432</v>
      </c>
    </row>
    <row r="129" spans="3:20" x14ac:dyDescent="0.25">
      <c r="C129" s="8">
        <v>44198</v>
      </c>
      <c r="D129" s="67" t="s">
        <v>9</v>
      </c>
      <c r="E129" s="67">
        <v>9</v>
      </c>
      <c r="F129" s="9">
        <v>13</v>
      </c>
      <c r="G129" s="67">
        <v>6</v>
      </c>
      <c r="H129" s="67">
        <v>3</v>
      </c>
      <c r="I129" s="67">
        <f t="shared" si="23"/>
        <v>9</v>
      </c>
      <c r="J129" s="50" t="s">
        <v>148</v>
      </c>
      <c r="K129" s="15">
        <v>5.5</v>
      </c>
      <c r="L129" s="37"/>
      <c r="M129" s="13"/>
      <c r="N129" s="50">
        <v>5</v>
      </c>
      <c r="O129" s="50" t="str">
        <f t="shared" si="12"/>
        <v/>
      </c>
      <c r="P129" s="67" t="str">
        <f t="shared" si="24"/>
        <v/>
      </c>
      <c r="Q129" s="81" t="str">
        <f t="shared" si="25"/>
        <v/>
      </c>
      <c r="R129" s="50">
        <f t="shared" si="17"/>
        <v>600</v>
      </c>
      <c r="S129" s="67">
        <f t="shared" si="18"/>
        <v>550</v>
      </c>
      <c r="T129" s="81">
        <f t="shared" si="19"/>
        <v>-50</v>
      </c>
    </row>
    <row r="130" spans="3:20" x14ac:dyDescent="0.25">
      <c r="C130" s="8">
        <v>44205</v>
      </c>
      <c r="D130" s="67" t="s">
        <v>124</v>
      </c>
      <c r="E130" s="67">
        <v>6</v>
      </c>
      <c r="F130" s="9">
        <v>11</v>
      </c>
      <c r="G130" s="67">
        <v>3</v>
      </c>
      <c r="H130" s="67">
        <v>4</v>
      </c>
      <c r="I130" s="67">
        <f t="shared" si="23"/>
        <v>7</v>
      </c>
      <c r="J130" s="50" t="s">
        <v>149</v>
      </c>
      <c r="K130" s="15">
        <v>5.3</v>
      </c>
      <c r="L130" s="13"/>
      <c r="M130" s="13"/>
      <c r="N130" s="50">
        <v>1</v>
      </c>
      <c r="O130" s="50">
        <f t="shared" si="12"/>
        <v>300</v>
      </c>
      <c r="P130" s="67">
        <f t="shared" si="24"/>
        <v>530</v>
      </c>
      <c r="Q130" s="81">
        <f t="shared" si="25"/>
        <v>230</v>
      </c>
      <c r="R130" s="50">
        <f t="shared" si="17"/>
        <v>300</v>
      </c>
      <c r="S130" s="67">
        <f t="shared" si="18"/>
        <v>530</v>
      </c>
      <c r="T130" s="81">
        <f t="shared" si="19"/>
        <v>230</v>
      </c>
    </row>
    <row r="131" spans="3:20" x14ac:dyDescent="0.25">
      <c r="C131" s="8">
        <v>44205</v>
      </c>
      <c r="D131" s="67" t="s">
        <v>124</v>
      </c>
      <c r="E131" s="67">
        <v>7</v>
      </c>
      <c r="F131" s="9">
        <v>7</v>
      </c>
      <c r="G131" s="67">
        <v>3</v>
      </c>
      <c r="H131" s="67">
        <v>2</v>
      </c>
      <c r="I131" s="67">
        <f t="shared" si="23"/>
        <v>5</v>
      </c>
      <c r="J131" s="50" t="s">
        <v>139</v>
      </c>
      <c r="K131" s="37"/>
      <c r="L131" s="16">
        <v>8.8000000000000007</v>
      </c>
      <c r="M131" s="13"/>
      <c r="N131" s="50">
        <v>5</v>
      </c>
      <c r="O131" s="50">
        <f t="shared" si="12"/>
        <v>300</v>
      </c>
      <c r="P131" s="67" t="str">
        <f t="shared" si="24"/>
        <v/>
      </c>
      <c r="Q131" s="81">
        <f t="shared" si="25"/>
        <v>-300</v>
      </c>
      <c r="R131" s="50">
        <f t="shared" si="17"/>
        <v>300</v>
      </c>
      <c r="S131" s="67" t="str">
        <f t="shared" si="18"/>
        <v/>
      </c>
      <c r="T131" s="81">
        <f t="shared" si="19"/>
        <v>-300</v>
      </c>
    </row>
    <row r="132" spans="3:20" x14ac:dyDescent="0.25">
      <c r="C132" s="8">
        <v>44212</v>
      </c>
      <c r="D132" s="67" t="s">
        <v>124</v>
      </c>
      <c r="E132" s="67">
        <v>3</v>
      </c>
      <c r="F132" s="9">
        <v>7</v>
      </c>
      <c r="G132" s="67">
        <v>3</v>
      </c>
      <c r="H132" s="67">
        <v>4</v>
      </c>
      <c r="I132" s="67">
        <f t="shared" si="23"/>
        <v>7</v>
      </c>
      <c r="J132" s="50" t="s">
        <v>150</v>
      </c>
      <c r="K132" s="15">
        <v>2.4</v>
      </c>
      <c r="L132" s="37"/>
      <c r="M132" s="13"/>
      <c r="N132" s="50">
        <v>1</v>
      </c>
      <c r="O132" s="50">
        <f t="shared" si="12"/>
        <v>300</v>
      </c>
      <c r="P132" s="67">
        <f t="shared" si="24"/>
        <v>240</v>
      </c>
      <c r="Q132" s="81">
        <f t="shared" si="25"/>
        <v>-60</v>
      </c>
      <c r="R132" s="50">
        <f t="shared" si="17"/>
        <v>300</v>
      </c>
      <c r="S132" s="67">
        <f t="shared" si="18"/>
        <v>240</v>
      </c>
      <c r="T132" s="81">
        <f t="shared" si="19"/>
        <v>-60</v>
      </c>
    </row>
    <row r="133" spans="3:20" x14ac:dyDescent="0.25">
      <c r="C133" s="8">
        <v>44205</v>
      </c>
      <c r="D133" s="67" t="s">
        <v>124</v>
      </c>
      <c r="E133" s="67">
        <v>5</v>
      </c>
      <c r="F133" s="9">
        <v>8</v>
      </c>
      <c r="G133" s="67">
        <v>2</v>
      </c>
      <c r="H133" s="67">
        <v>5</v>
      </c>
      <c r="I133" s="67">
        <f t="shared" si="23"/>
        <v>7</v>
      </c>
      <c r="J133" s="50" t="s">
        <v>151</v>
      </c>
      <c r="K133" s="15">
        <v>2.6</v>
      </c>
      <c r="L133" s="37"/>
      <c r="M133" s="13"/>
      <c r="N133" s="50">
        <v>2</v>
      </c>
      <c r="O133" s="50">
        <f t="shared" si="12"/>
        <v>200</v>
      </c>
      <c r="P133" s="67">
        <f t="shared" si="24"/>
        <v>260</v>
      </c>
      <c r="Q133" s="81">
        <f t="shared" si="25"/>
        <v>60</v>
      </c>
      <c r="R133" s="50">
        <f t="shared" si="17"/>
        <v>200</v>
      </c>
      <c r="S133" s="67">
        <f t="shared" si="18"/>
        <v>260</v>
      </c>
      <c r="T133" s="81">
        <f t="shared" si="19"/>
        <v>60</v>
      </c>
    </row>
    <row r="134" spans="3:20" x14ac:dyDescent="0.25">
      <c r="C134" s="8">
        <v>44205</v>
      </c>
      <c r="D134" s="67" t="s">
        <v>124</v>
      </c>
      <c r="E134" s="67">
        <v>6</v>
      </c>
      <c r="F134" s="9">
        <v>10</v>
      </c>
      <c r="G134" s="67">
        <v>7</v>
      </c>
      <c r="H134" s="67">
        <v>3</v>
      </c>
      <c r="I134" s="67">
        <f t="shared" si="23"/>
        <v>10</v>
      </c>
      <c r="J134" s="50" t="s">
        <v>152</v>
      </c>
      <c r="K134" s="15">
        <v>4.5</v>
      </c>
      <c r="L134" s="37"/>
      <c r="M134" s="38"/>
      <c r="N134" s="50">
        <v>2</v>
      </c>
      <c r="O134" s="50" t="str">
        <f t="shared" si="12"/>
        <v/>
      </c>
      <c r="P134" s="67" t="str">
        <f t="shared" si="24"/>
        <v/>
      </c>
      <c r="Q134" s="81" t="str">
        <f t="shared" si="25"/>
        <v/>
      </c>
      <c r="R134" s="50">
        <f t="shared" si="17"/>
        <v>700</v>
      </c>
      <c r="S134" s="67">
        <f t="shared" si="18"/>
        <v>450</v>
      </c>
      <c r="T134" s="81">
        <f t="shared" si="19"/>
        <v>-250</v>
      </c>
    </row>
    <row r="135" spans="3:20" x14ac:dyDescent="0.25">
      <c r="C135" s="8">
        <v>44205</v>
      </c>
      <c r="D135" s="67" t="s">
        <v>124</v>
      </c>
      <c r="E135" s="67">
        <v>7</v>
      </c>
      <c r="F135" s="9">
        <v>10</v>
      </c>
      <c r="G135" s="67">
        <v>1</v>
      </c>
      <c r="H135" s="67">
        <v>4</v>
      </c>
      <c r="I135" s="67">
        <f t="shared" si="23"/>
        <v>5</v>
      </c>
      <c r="J135" s="50" t="s">
        <v>127</v>
      </c>
      <c r="K135" s="15">
        <v>4.4000000000000004</v>
      </c>
      <c r="L135" s="37"/>
      <c r="M135" s="13"/>
      <c r="N135" s="50">
        <v>1</v>
      </c>
      <c r="O135" s="50">
        <f t="shared" ref="O135:O191" si="26">IF(G135=1,200,IF(AND(G135&lt;$O$2,H135&lt;=$O$3),100*G135,IF(AND(G135=$O$2,H135&lt;=$O$3),400,"")))</f>
        <v>200</v>
      </c>
      <c r="P135" s="67">
        <f t="shared" si="24"/>
        <v>880.00000000000011</v>
      </c>
      <c r="Q135" s="81">
        <f t="shared" si="25"/>
        <v>680.00000000000011</v>
      </c>
      <c r="R135" s="50">
        <f t="shared" si="17"/>
        <v>100</v>
      </c>
      <c r="S135" s="67">
        <f t="shared" si="18"/>
        <v>440.00000000000006</v>
      </c>
      <c r="T135" s="81">
        <f t="shared" si="19"/>
        <v>340.00000000000006</v>
      </c>
    </row>
    <row r="136" spans="3:20" x14ac:dyDescent="0.25">
      <c r="C136" s="8">
        <v>44205</v>
      </c>
      <c r="D136" s="67" t="s">
        <v>124</v>
      </c>
      <c r="E136" s="67">
        <v>8</v>
      </c>
      <c r="F136" s="9">
        <v>14</v>
      </c>
      <c r="G136" s="67">
        <v>5</v>
      </c>
      <c r="H136" s="67">
        <v>5</v>
      </c>
      <c r="I136" s="67">
        <f t="shared" si="23"/>
        <v>10</v>
      </c>
      <c r="J136" s="50" t="s">
        <v>153</v>
      </c>
      <c r="K136" s="37"/>
      <c r="L136" s="16">
        <v>6.4</v>
      </c>
      <c r="M136" s="13"/>
      <c r="N136" s="50">
        <v>6</v>
      </c>
      <c r="O136" s="50" t="str">
        <f t="shared" si="26"/>
        <v/>
      </c>
      <c r="P136" s="67" t="str">
        <f t="shared" si="24"/>
        <v/>
      </c>
      <c r="Q136" s="81" t="str">
        <f t="shared" si="25"/>
        <v/>
      </c>
      <c r="R136" s="50">
        <f t="shared" si="17"/>
        <v>500</v>
      </c>
      <c r="S136" s="67" t="str">
        <f t="shared" si="18"/>
        <v/>
      </c>
      <c r="T136" s="81">
        <f t="shared" si="19"/>
        <v>-500</v>
      </c>
    </row>
    <row r="137" spans="3:20" x14ac:dyDescent="0.25">
      <c r="C137" s="8">
        <v>44205</v>
      </c>
      <c r="D137" s="67" t="s">
        <v>124</v>
      </c>
      <c r="E137" s="67">
        <v>9</v>
      </c>
      <c r="F137" s="9">
        <v>8</v>
      </c>
      <c r="G137" s="67">
        <v>4</v>
      </c>
      <c r="H137" s="67">
        <v>1</v>
      </c>
      <c r="I137" s="67">
        <f t="shared" si="23"/>
        <v>5</v>
      </c>
      <c r="J137" s="50" t="s">
        <v>154</v>
      </c>
      <c r="K137" s="15">
        <v>5.4</v>
      </c>
      <c r="L137" s="13"/>
      <c r="M137" s="38"/>
      <c r="N137" s="50">
        <v>4</v>
      </c>
      <c r="O137" s="50">
        <f t="shared" si="26"/>
        <v>400</v>
      </c>
      <c r="P137" s="67">
        <f t="shared" si="24"/>
        <v>540</v>
      </c>
      <c r="Q137" s="81">
        <f t="shared" si="25"/>
        <v>140</v>
      </c>
      <c r="R137" s="50">
        <f t="shared" si="17"/>
        <v>400</v>
      </c>
      <c r="S137" s="67">
        <f t="shared" si="18"/>
        <v>540</v>
      </c>
      <c r="T137" s="81">
        <f t="shared" si="19"/>
        <v>140</v>
      </c>
    </row>
    <row r="138" spans="3:20" x14ac:dyDescent="0.25">
      <c r="C138" s="8">
        <v>44219</v>
      </c>
      <c r="D138" s="67" t="s">
        <v>90</v>
      </c>
      <c r="E138" s="67">
        <v>3</v>
      </c>
      <c r="F138" s="9">
        <v>9</v>
      </c>
      <c r="G138" s="67">
        <v>4</v>
      </c>
      <c r="H138" s="67">
        <v>2</v>
      </c>
      <c r="I138" s="67">
        <f t="shared" si="23"/>
        <v>6</v>
      </c>
      <c r="J138" s="67" t="s">
        <v>164</v>
      </c>
      <c r="K138" s="15">
        <v>3.5</v>
      </c>
      <c r="L138" s="68"/>
      <c r="M138" s="69"/>
      <c r="N138" s="50">
        <v>2</v>
      </c>
      <c r="O138" s="50">
        <f t="shared" si="26"/>
        <v>400</v>
      </c>
      <c r="P138" s="67">
        <f t="shared" si="24"/>
        <v>350</v>
      </c>
      <c r="Q138" s="81">
        <f t="shared" si="25"/>
        <v>-50</v>
      </c>
      <c r="R138" s="50">
        <f t="shared" si="17"/>
        <v>400</v>
      </c>
      <c r="S138" s="67">
        <f t="shared" si="18"/>
        <v>350</v>
      </c>
      <c r="T138" s="81">
        <f t="shared" si="19"/>
        <v>-50</v>
      </c>
    </row>
    <row r="139" spans="3:20" x14ac:dyDescent="0.25">
      <c r="C139" s="8">
        <v>44219</v>
      </c>
      <c r="D139" s="67" t="s">
        <v>90</v>
      </c>
      <c r="E139" s="67">
        <v>4</v>
      </c>
      <c r="F139" s="9">
        <v>7</v>
      </c>
      <c r="G139" s="67">
        <v>4</v>
      </c>
      <c r="H139" s="67">
        <v>2</v>
      </c>
      <c r="I139" s="67">
        <f t="shared" si="23"/>
        <v>6</v>
      </c>
      <c r="J139" s="67" t="s">
        <v>165</v>
      </c>
      <c r="K139" s="15">
        <v>6.5</v>
      </c>
      <c r="L139" s="68"/>
      <c r="M139" s="69"/>
      <c r="N139" s="50">
        <v>1</v>
      </c>
      <c r="O139" s="50">
        <f t="shared" si="26"/>
        <v>400</v>
      </c>
      <c r="P139" s="67">
        <f t="shared" si="24"/>
        <v>650</v>
      </c>
      <c r="Q139" s="81">
        <f t="shared" si="25"/>
        <v>250</v>
      </c>
      <c r="R139" s="50">
        <f t="shared" si="17"/>
        <v>400</v>
      </c>
      <c r="S139" s="67">
        <f t="shared" si="18"/>
        <v>650</v>
      </c>
      <c r="T139" s="81">
        <f t="shared" si="19"/>
        <v>250</v>
      </c>
    </row>
    <row r="140" spans="3:20" x14ac:dyDescent="0.25">
      <c r="C140" s="8">
        <v>44219</v>
      </c>
      <c r="D140" s="67" t="s">
        <v>90</v>
      </c>
      <c r="E140" s="67">
        <v>7</v>
      </c>
      <c r="F140" s="9">
        <v>8</v>
      </c>
      <c r="G140" s="67">
        <v>4</v>
      </c>
      <c r="H140" s="67">
        <v>1</v>
      </c>
      <c r="I140" s="67">
        <f t="shared" si="23"/>
        <v>5</v>
      </c>
      <c r="J140" s="67" t="s">
        <v>166</v>
      </c>
      <c r="K140" s="15">
        <v>2.4</v>
      </c>
      <c r="L140" s="68"/>
      <c r="M140" s="70"/>
      <c r="N140" s="50">
        <v>1</v>
      </c>
      <c r="O140" s="50">
        <f t="shared" si="26"/>
        <v>400</v>
      </c>
      <c r="P140" s="67">
        <f t="shared" si="24"/>
        <v>240</v>
      </c>
      <c r="Q140" s="81">
        <f t="shared" si="25"/>
        <v>-160</v>
      </c>
      <c r="R140" s="50">
        <f t="shared" si="17"/>
        <v>400</v>
      </c>
      <c r="S140" s="67">
        <f t="shared" si="18"/>
        <v>240</v>
      </c>
      <c r="T140" s="81">
        <f t="shared" si="19"/>
        <v>-160</v>
      </c>
    </row>
    <row r="141" spans="3:20" x14ac:dyDescent="0.25">
      <c r="C141" s="8">
        <v>44219</v>
      </c>
      <c r="D141" s="67" t="s">
        <v>90</v>
      </c>
      <c r="E141" s="67">
        <v>9</v>
      </c>
      <c r="F141" s="9">
        <v>11</v>
      </c>
      <c r="G141" s="67">
        <v>7</v>
      </c>
      <c r="H141" s="67">
        <v>2</v>
      </c>
      <c r="I141" s="67">
        <f t="shared" si="23"/>
        <v>9</v>
      </c>
      <c r="J141" s="67" t="s">
        <v>167</v>
      </c>
      <c r="K141" s="15">
        <v>3.8</v>
      </c>
      <c r="L141" s="68"/>
      <c r="M141" s="69"/>
      <c r="N141" s="50">
        <v>1</v>
      </c>
      <c r="O141" s="50" t="str">
        <f t="shared" si="26"/>
        <v/>
      </c>
      <c r="P141" s="67" t="str">
        <f t="shared" ref="P141:P146" si="27">IF(O141="","",IF(K141="","",IF(G141=1,O141*K141,IF(N141&gt;4,"",100*K141))))</f>
        <v/>
      </c>
      <c r="Q141" s="81" t="str">
        <f t="shared" ref="Q141:Q146" si="28">IF(O141="","",IF(P141="",O141*-1,P141-O141))</f>
        <v/>
      </c>
      <c r="R141" s="50">
        <f t="shared" si="17"/>
        <v>700</v>
      </c>
      <c r="S141" s="67">
        <f t="shared" si="18"/>
        <v>380</v>
      </c>
      <c r="T141" s="81">
        <f t="shared" si="19"/>
        <v>-320</v>
      </c>
    </row>
    <row r="142" spans="3:20" x14ac:dyDescent="0.25">
      <c r="C142" s="8">
        <v>44222</v>
      </c>
      <c r="D142" s="67" t="s">
        <v>9</v>
      </c>
      <c r="E142" s="67">
        <v>2</v>
      </c>
      <c r="F142" s="9">
        <v>8</v>
      </c>
      <c r="G142" s="67">
        <v>5</v>
      </c>
      <c r="H142" s="67">
        <v>2</v>
      </c>
      <c r="I142" s="67">
        <f t="shared" si="23"/>
        <v>7</v>
      </c>
      <c r="J142" s="67" t="s">
        <v>143</v>
      </c>
      <c r="K142" s="15">
        <v>4.2</v>
      </c>
      <c r="L142" s="71"/>
      <c r="M142" s="70"/>
      <c r="N142" s="50">
        <v>2</v>
      </c>
      <c r="O142" s="50" t="str">
        <f t="shared" si="26"/>
        <v/>
      </c>
      <c r="P142" s="67" t="str">
        <f t="shared" si="27"/>
        <v/>
      </c>
      <c r="Q142" s="81" t="str">
        <f t="shared" si="28"/>
        <v/>
      </c>
      <c r="R142" s="50">
        <f t="shared" si="17"/>
        <v>500</v>
      </c>
      <c r="S142" s="67">
        <f t="shared" si="18"/>
        <v>420</v>
      </c>
      <c r="T142" s="81">
        <f t="shared" si="19"/>
        <v>-80</v>
      </c>
    </row>
    <row r="143" spans="3:20" x14ac:dyDescent="0.25">
      <c r="C143" s="8">
        <v>44222</v>
      </c>
      <c r="D143" s="67" t="s">
        <v>9</v>
      </c>
      <c r="E143" s="67">
        <v>5</v>
      </c>
      <c r="F143" s="9">
        <v>5</v>
      </c>
      <c r="G143" s="67">
        <v>3</v>
      </c>
      <c r="H143" s="67">
        <v>2</v>
      </c>
      <c r="I143" s="67">
        <f t="shared" si="23"/>
        <v>5</v>
      </c>
      <c r="J143" s="67" t="s">
        <v>47</v>
      </c>
      <c r="K143" s="15">
        <v>2.5</v>
      </c>
      <c r="L143" s="68"/>
      <c r="M143" s="69"/>
      <c r="N143" s="50">
        <v>2</v>
      </c>
      <c r="O143" s="50">
        <f t="shared" si="26"/>
        <v>300</v>
      </c>
      <c r="P143" s="67">
        <f t="shared" si="27"/>
        <v>250</v>
      </c>
      <c r="Q143" s="81">
        <f t="shared" si="28"/>
        <v>-50</v>
      </c>
      <c r="R143" s="50">
        <f t="shared" si="17"/>
        <v>300</v>
      </c>
      <c r="S143" s="67">
        <f t="shared" si="18"/>
        <v>250</v>
      </c>
      <c r="T143" s="81">
        <f t="shared" si="19"/>
        <v>-50</v>
      </c>
    </row>
    <row r="144" spans="3:20" x14ac:dyDescent="0.25">
      <c r="C144" s="8">
        <v>44222</v>
      </c>
      <c r="D144" s="67" t="s">
        <v>9</v>
      </c>
      <c r="E144" s="67">
        <v>6</v>
      </c>
      <c r="F144" s="9">
        <v>8</v>
      </c>
      <c r="G144" s="67">
        <v>4</v>
      </c>
      <c r="H144" s="67">
        <v>2</v>
      </c>
      <c r="I144" s="67">
        <f t="shared" si="23"/>
        <v>6</v>
      </c>
      <c r="J144" s="67" t="s">
        <v>168</v>
      </c>
      <c r="K144" s="15">
        <v>19.7</v>
      </c>
      <c r="L144" s="68"/>
      <c r="M144" s="69"/>
      <c r="N144" s="50">
        <v>4</v>
      </c>
      <c r="O144" s="50">
        <f t="shared" si="26"/>
        <v>400</v>
      </c>
      <c r="P144" s="67">
        <f t="shared" si="27"/>
        <v>1970</v>
      </c>
      <c r="Q144" s="81">
        <f t="shared" si="28"/>
        <v>1570</v>
      </c>
      <c r="R144" s="50">
        <f t="shared" si="17"/>
        <v>400</v>
      </c>
      <c r="S144" s="67">
        <f t="shared" si="18"/>
        <v>1970</v>
      </c>
      <c r="T144" s="81">
        <f t="shared" si="19"/>
        <v>1570</v>
      </c>
    </row>
    <row r="145" spans="3:20" x14ac:dyDescent="0.25">
      <c r="C145" s="8">
        <v>44222</v>
      </c>
      <c r="D145" s="67" t="s">
        <v>9</v>
      </c>
      <c r="E145" s="67">
        <v>7</v>
      </c>
      <c r="F145" s="9">
        <v>10</v>
      </c>
      <c r="G145" s="67">
        <v>3</v>
      </c>
      <c r="H145" s="67">
        <v>4</v>
      </c>
      <c r="I145" s="67">
        <f t="shared" si="23"/>
        <v>7</v>
      </c>
      <c r="J145" s="67" t="s">
        <v>115</v>
      </c>
      <c r="K145" s="15">
        <v>4</v>
      </c>
      <c r="L145" s="68"/>
      <c r="M145" s="70"/>
      <c r="N145" s="50">
        <v>2</v>
      </c>
      <c r="O145" s="50">
        <f t="shared" si="26"/>
        <v>300</v>
      </c>
      <c r="P145" s="67">
        <f t="shared" si="27"/>
        <v>400</v>
      </c>
      <c r="Q145" s="81">
        <f t="shared" si="28"/>
        <v>100</v>
      </c>
      <c r="R145" s="50">
        <f t="shared" si="17"/>
        <v>300</v>
      </c>
      <c r="S145" s="67">
        <f t="shared" si="18"/>
        <v>400</v>
      </c>
      <c r="T145" s="81">
        <f t="shared" si="19"/>
        <v>100</v>
      </c>
    </row>
    <row r="146" spans="3:20" x14ac:dyDescent="0.25">
      <c r="C146" s="8">
        <v>44226</v>
      </c>
      <c r="D146" s="67" t="s">
        <v>9</v>
      </c>
      <c r="E146" s="67">
        <v>2</v>
      </c>
      <c r="F146" s="9">
        <v>10</v>
      </c>
      <c r="G146" s="67">
        <v>4</v>
      </c>
      <c r="H146" s="67">
        <v>3</v>
      </c>
      <c r="I146" s="67">
        <f t="shared" ref="I146:I153" si="29">G146+H146</f>
        <v>7</v>
      </c>
      <c r="J146" s="67" t="s">
        <v>169</v>
      </c>
      <c r="K146" s="15">
        <v>3.4</v>
      </c>
      <c r="L146" s="68"/>
      <c r="M146" s="70"/>
      <c r="N146" s="50">
        <v>3</v>
      </c>
      <c r="O146" s="50">
        <f t="shared" si="26"/>
        <v>400</v>
      </c>
      <c r="P146" s="67">
        <f t="shared" si="27"/>
        <v>340</v>
      </c>
      <c r="Q146" s="81">
        <f t="shared" si="28"/>
        <v>-60</v>
      </c>
      <c r="R146" s="50">
        <f t="shared" si="17"/>
        <v>400</v>
      </c>
      <c r="S146" s="67">
        <f t="shared" si="18"/>
        <v>340</v>
      </c>
      <c r="T146" s="81">
        <f t="shared" si="19"/>
        <v>-60</v>
      </c>
    </row>
    <row r="147" spans="3:20" x14ac:dyDescent="0.25">
      <c r="C147" s="8">
        <v>44226</v>
      </c>
      <c r="D147" s="67" t="s">
        <v>9</v>
      </c>
      <c r="E147" s="67">
        <v>6</v>
      </c>
      <c r="F147" s="9">
        <v>8</v>
      </c>
      <c r="G147" s="67">
        <v>2</v>
      </c>
      <c r="H147" s="67">
        <v>4</v>
      </c>
      <c r="I147" s="67">
        <f t="shared" si="29"/>
        <v>6</v>
      </c>
      <c r="J147" s="67" t="s">
        <v>170</v>
      </c>
      <c r="K147" s="37"/>
      <c r="L147" s="16">
        <v>9</v>
      </c>
      <c r="M147" s="69"/>
      <c r="N147" s="50">
        <v>6</v>
      </c>
      <c r="O147" s="50">
        <f t="shared" si="26"/>
        <v>200</v>
      </c>
      <c r="P147" s="67" t="str">
        <f t="shared" ref="P147:P154" si="30">IF(O147="","",IF(K147="","",IF(G147=1,O147*K147,IF(N147&gt;4,"",100*K147))))</f>
        <v/>
      </c>
      <c r="Q147" s="81">
        <f t="shared" ref="Q147:Q154" si="31">IF(O147="","",IF(P147="",O147*-1,P147-O147))</f>
        <v>-200</v>
      </c>
      <c r="R147" s="50">
        <f t="shared" si="17"/>
        <v>200</v>
      </c>
      <c r="S147" s="67" t="str">
        <f t="shared" si="18"/>
        <v/>
      </c>
      <c r="T147" s="81">
        <f t="shared" si="19"/>
        <v>-200</v>
      </c>
    </row>
    <row r="148" spans="3:20" x14ac:dyDescent="0.25">
      <c r="C148" s="8">
        <v>44226</v>
      </c>
      <c r="D148" s="67" t="s">
        <v>9</v>
      </c>
      <c r="E148" s="67">
        <v>7</v>
      </c>
      <c r="F148" s="9">
        <v>9</v>
      </c>
      <c r="G148" s="67">
        <v>3</v>
      </c>
      <c r="H148" s="67">
        <v>3</v>
      </c>
      <c r="I148" s="67">
        <f t="shared" si="29"/>
        <v>6</v>
      </c>
      <c r="J148" s="67" t="s">
        <v>131</v>
      </c>
      <c r="K148" s="15">
        <v>4.2</v>
      </c>
      <c r="L148" s="71"/>
      <c r="M148" s="70"/>
      <c r="N148" s="50">
        <v>3</v>
      </c>
      <c r="O148" s="50">
        <f t="shared" si="26"/>
        <v>300</v>
      </c>
      <c r="P148" s="67">
        <f t="shared" si="30"/>
        <v>420</v>
      </c>
      <c r="Q148" s="81">
        <f t="shared" si="31"/>
        <v>120</v>
      </c>
      <c r="R148" s="50">
        <f t="shared" si="17"/>
        <v>300</v>
      </c>
      <c r="S148" s="67">
        <f t="shared" si="18"/>
        <v>420</v>
      </c>
      <c r="T148" s="81">
        <f t="shared" si="19"/>
        <v>120</v>
      </c>
    </row>
    <row r="149" spans="3:20" x14ac:dyDescent="0.25">
      <c r="C149" s="8">
        <v>44226</v>
      </c>
      <c r="D149" s="67" t="s">
        <v>9</v>
      </c>
      <c r="E149" s="67">
        <v>8</v>
      </c>
      <c r="F149" s="9">
        <v>11</v>
      </c>
      <c r="G149" s="67">
        <v>5</v>
      </c>
      <c r="H149" s="67">
        <v>5</v>
      </c>
      <c r="I149" s="67">
        <f t="shared" si="29"/>
        <v>10</v>
      </c>
      <c r="J149" s="67" t="s">
        <v>171</v>
      </c>
      <c r="K149" s="37"/>
      <c r="L149" s="16">
        <v>21</v>
      </c>
      <c r="M149" s="69"/>
      <c r="N149" s="50">
        <v>9</v>
      </c>
      <c r="O149" s="50" t="str">
        <f t="shared" si="26"/>
        <v/>
      </c>
      <c r="P149" s="67" t="str">
        <f t="shared" si="30"/>
        <v/>
      </c>
      <c r="Q149" s="81" t="str">
        <f t="shared" si="31"/>
        <v/>
      </c>
      <c r="R149" s="50">
        <f t="shared" si="17"/>
        <v>500</v>
      </c>
      <c r="S149" s="67" t="str">
        <f t="shared" si="18"/>
        <v/>
      </c>
      <c r="T149" s="81">
        <f t="shared" si="19"/>
        <v>-500</v>
      </c>
    </row>
    <row r="150" spans="3:20" x14ac:dyDescent="0.25">
      <c r="C150" s="8">
        <v>44226</v>
      </c>
      <c r="D150" s="67" t="s">
        <v>9</v>
      </c>
      <c r="E150" s="67">
        <v>9</v>
      </c>
      <c r="F150" s="9">
        <v>11</v>
      </c>
      <c r="G150" s="67">
        <v>4</v>
      </c>
      <c r="H150" s="67">
        <v>4</v>
      </c>
      <c r="I150" s="67">
        <f t="shared" si="29"/>
        <v>8</v>
      </c>
      <c r="J150" s="67" t="s">
        <v>149</v>
      </c>
      <c r="K150" s="15">
        <v>1.2</v>
      </c>
      <c r="L150" s="68"/>
      <c r="M150" s="69"/>
      <c r="N150" s="50">
        <v>2</v>
      </c>
      <c r="O150" s="50">
        <f t="shared" si="26"/>
        <v>400</v>
      </c>
      <c r="P150" s="67">
        <f t="shared" si="30"/>
        <v>120</v>
      </c>
      <c r="Q150" s="81">
        <f t="shared" si="31"/>
        <v>-280</v>
      </c>
      <c r="R150" s="50">
        <f t="shared" si="17"/>
        <v>400</v>
      </c>
      <c r="S150" s="67">
        <f t="shared" si="18"/>
        <v>120</v>
      </c>
      <c r="T150" s="81">
        <f t="shared" si="19"/>
        <v>-280</v>
      </c>
    </row>
    <row r="151" spans="3:20" x14ac:dyDescent="0.25">
      <c r="C151" s="8">
        <v>44233</v>
      </c>
      <c r="D151" s="67" t="s">
        <v>9</v>
      </c>
      <c r="E151" s="67">
        <v>1</v>
      </c>
      <c r="F151" s="9">
        <v>9</v>
      </c>
      <c r="G151" s="67">
        <v>5</v>
      </c>
      <c r="H151" s="67">
        <v>1</v>
      </c>
      <c r="I151" s="67">
        <f t="shared" si="29"/>
        <v>6</v>
      </c>
      <c r="J151" s="50" t="s">
        <v>172</v>
      </c>
      <c r="K151" s="15">
        <v>1.9</v>
      </c>
      <c r="L151" s="37"/>
      <c r="M151" s="13"/>
      <c r="N151" s="50">
        <v>3</v>
      </c>
      <c r="O151" s="50" t="str">
        <f t="shared" si="26"/>
        <v/>
      </c>
      <c r="P151" s="67" t="str">
        <f t="shared" si="30"/>
        <v/>
      </c>
      <c r="Q151" s="81" t="str">
        <f t="shared" si="31"/>
        <v/>
      </c>
      <c r="R151" s="50">
        <f t="shared" si="17"/>
        <v>500</v>
      </c>
      <c r="S151" s="67">
        <f t="shared" si="18"/>
        <v>190</v>
      </c>
      <c r="T151" s="81">
        <f t="shared" si="19"/>
        <v>-310</v>
      </c>
    </row>
    <row r="152" spans="3:20" x14ac:dyDescent="0.25">
      <c r="C152" s="8">
        <v>44233</v>
      </c>
      <c r="D152" s="67" t="s">
        <v>9</v>
      </c>
      <c r="E152" s="67">
        <v>6</v>
      </c>
      <c r="F152" s="9">
        <v>10</v>
      </c>
      <c r="G152" s="67">
        <v>4</v>
      </c>
      <c r="H152" s="67">
        <v>4</v>
      </c>
      <c r="I152" s="67">
        <f t="shared" si="29"/>
        <v>8</v>
      </c>
      <c r="J152" s="50" t="s">
        <v>173</v>
      </c>
      <c r="K152" s="15">
        <v>3.8</v>
      </c>
      <c r="L152" s="37"/>
      <c r="M152" s="13"/>
      <c r="N152" s="50">
        <v>1</v>
      </c>
      <c r="O152" s="50">
        <f t="shared" si="26"/>
        <v>400</v>
      </c>
      <c r="P152" s="67">
        <f t="shared" si="30"/>
        <v>380</v>
      </c>
      <c r="Q152" s="81">
        <f t="shared" si="31"/>
        <v>-20</v>
      </c>
      <c r="R152" s="50">
        <f t="shared" si="17"/>
        <v>400</v>
      </c>
      <c r="S152" s="67">
        <f t="shared" si="18"/>
        <v>380</v>
      </c>
      <c r="T152" s="81">
        <f t="shared" si="19"/>
        <v>-20</v>
      </c>
    </row>
    <row r="153" spans="3:20" x14ac:dyDescent="0.25">
      <c r="C153" s="8">
        <v>44233</v>
      </c>
      <c r="D153" s="67" t="s">
        <v>9</v>
      </c>
      <c r="E153" s="67">
        <v>7</v>
      </c>
      <c r="F153" s="9">
        <v>11</v>
      </c>
      <c r="G153" s="67">
        <v>3</v>
      </c>
      <c r="H153" s="67">
        <v>4</v>
      </c>
      <c r="I153" s="67">
        <f t="shared" si="29"/>
        <v>7</v>
      </c>
      <c r="J153" s="50" t="s">
        <v>174</v>
      </c>
      <c r="K153" s="15">
        <v>3.7</v>
      </c>
      <c r="L153" s="37"/>
      <c r="M153" s="38"/>
      <c r="N153" s="50">
        <v>2</v>
      </c>
      <c r="O153" s="50">
        <f t="shared" si="26"/>
        <v>300</v>
      </c>
      <c r="P153" s="67">
        <f t="shared" si="30"/>
        <v>370</v>
      </c>
      <c r="Q153" s="81">
        <f t="shared" si="31"/>
        <v>70</v>
      </c>
      <c r="R153" s="50">
        <f t="shared" si="17"/>
        <v>300</v>
      </c>
      <c r="S153" s="67">
        <f t="shared" si="18"/>
        <v>370</v>
      </c>
      <c r="T153" s="81">
        <f t="shared" si="19"/>
        <v>70</v>
      </c>
    </row>
    <row r="154" spans="3:20" x14ac:dyDescent="0.25">
      <c r="C154" s="8">
        <v>44233</v>
      </c>
      <c r="D154" s="67" t="s">
        <v>9</v>
      </c>
      <c r="E154" s="67">
        <v>8</v>
      </c>
      <c r="F154" s="9">
        <v>9</v>
      </c>
      <c r="G154" s="67">
        <v>5</v>
      </c>
      <c r="H154" s="67">
        <v>2</v>
      </c>
      <c r="I154" s="67">
        <f t="shared" ref="I154:I165" si="32">G154+H154</f>
        <v>7</v>
      </c>
      <c r="J154" s="50" t="s">
        <v>175</v>
      </c>
      <c r="K154" s="15">
        <v>9.5</v>
      </c>
      <c r="L154" s="37"/>
      <c r="M154" s="38"/>
      <c r="N154" s="50">
        <v>3</v>
      </c>
      <c r="O154" s="50" t="str">
        <f t="shared" si="26"/>
        <v/>
      </c>
      <c r="P154" s="67" t="str">
        <f t="shared" si="30"/>
        <v/>
      </c>
      <c r="Q154" s="81" t="str">
        <f t="shared" si="31"/>
        <v/>
      </c>
      <c r="R154" s="50">
        <f t="shared" si="17"/>
        <v>500</v>
      </c>
      <c r="S154" s="67">
        <f t="shared" si="18"/>
        <v>950</v>
      </c>
      <c r="T154" s="81">
        <f t="shared" si="19"/>
        <v>450</v>
      </c>
    </row>
    <row r="155" spans="3:20" x14ac:dyDescent="0.25">
      <c r="C155" s="8">
        <v>44233</v>
      </c>
      <c r="D155" s="67" t="s">
        <v>9</v>
      </c>
      <c r="E155" s="67">
        <v>9</v>
      </c>
      <c r="F155" s="9">
        <v>10</v>
      </c>
      <c r="G155" s="67">
        <v>2</v>
      </c>
      <c r="H155" s="67">
        <v>5</v>
      </c>
      <c r="I155" s="67">
        <f t="shared" si="32"/>
        <v>7</v>
      </c>
      <c r="J155" s="50" t="s">
        <v>176</v>
      </c>
      <c r="K155" s="37"/>
      <c r="L155" s="37"/>
      <c r="M155" s="17">
        <v>9.5</v>
      </c>
      <c r="N155" s="50">
        <v>7</v>
      </c>
      <c r="O155" s="50">
        <f t="shared" si="26"/>
        <v>200</v>
      </c>
      <c r="P155" s="67" t="str">
        <f t="shared" ref="P155:P178" si="33">IF(O155="","",IF(K155="","",IF(G155=1,O155*K155,IF(N155&gt;4,"",100*K155))))</f>
        <v/>
      </c>
      <c r="Q155" s="81">
        <f t="shared" ref="Q155:Q178" si="34">IF(O155="","",IF(P155="",O155*-1,P155-O155))</f>
        <v>-200</v>
      </c>
      <c r="R155" s="50">
        <f t="shared" si="17"/>
        <v>200</v>
      </c>
      <c r="S155" s="67" t="str">
        <f t="shared" si="18"/>
        <v/>
      </c>
      <c r="T155" s="81">
        <f t="shared" si="19"/>
        <v>-200</v>
      </c>
    </row>
    <row r="156" spans="3:20" x14ac:dyDescent="0.25">
      <c r="C156" s="8">
        <v>44240</v>
      </c>
      <c r="D156" s="67" t="s">
        <v>124</v>
      </c>
      <c r="E156" s="67">
        <v>1</v>
      </c>
      <c r="F156" s="9">
        <v>7</v>
      </c>
      <c r="G156" s="67">
        <v>4</v>
      </c>
      <c r="H156" s="67">
        <v>2</v>
      </c>
      <c r="I156" s="67">
        <f t="shared" si="32"/>
        <v>6</v>
      </c>
      <c r="J156" s="50" t="s">
        <v>177</v>
      </c>
      <c r="K156" s="15">
        <v>2.6</v>
      </c>
      <c r="L156" s="37"/>
      <c r="M156" s="13"/>
      <c r="N156" s="50">
        <v>3</v>
      </c>
      <c r="O156" s="50">
        <f t="shared" si="26"/>
        <v>400</v>
      </c>
      <c r="P156" s="67">
        <f t="shared" si="33"/>
        <v>260</v>
      </c>
      <c r="Q156" s="81">
        <f t="shared" si="34"/>
        <v>-140</v>
      </c>
      <c r="R156" s="50">
        <f t="shared" si="17"/>
        <v>400</v>
      </c>
      <c r="S156" s="67">
        <f t="shared" si="18"/>
        <v>260</v>
      </c>
      <c r="T156" s="81">
        <f t="shared" si="19"/>
        <v>-140</v>
      </c>
    </row>
    <row r="157" spans="3:20" x14ac:dyDescent="0.25">
      <c r="C157" s="8">
        <v>44240</v>
      </c>
      <c r="D157" s="67" t="s">
        <v>124</v>
      </c>
      <c r="E157" s="67">
        <v>3</v>
      </c>
      <c r="F157" s="9">
        <v>9</v>
      </c>
      <c r="G157" s="67">
        <v>2</v>
      </c>
      <c r="H157" s="67">
        <v>3</v>
      </c>
      <c r="I157" s="67">
        <f t="shared" si="32"/>
        <v>5</v>
      </c>
      <c r="J157" s="50" t="s">
        <v>172</v>
      </c>
      <c r="K157" s="15">
        <v>2.15</v>
      </c>
      <c r="L157" s="37"/>
      <c r="M157" s="13"/>
      <c r="N157" s="50">
        <v>1</v>
      </c>
      <c r="O157" s="50">
        <f t="shared" si="26"/>
        <v>200</v>
      </c>
      <c r="P157" s="67">
        <f t="shared" si="33"/>
        <v>215</v>
      </c>
      <c r="Q157" s="81">
        <f t="shared" si="34"/>
        <v>15</v>
      </c>
      <c r="R157" s="50">
        <f t="shared" si="17"/>
        <v>200</v>
      </c>
      <c r="S157" s="67">
        <f t="shared" si="18"/>
        <v>215</v>
      </c>
      <c r="T157" s="81">
        <f t="shared" si="19"/>
        <v>15</v>
      </c>
    </row>
    <row r="158" spans="3:20" x14ac:dyDescent="0.25">
      <c r="C158" s="8">
        <v>44240</v>
      </c>
      <c r="D158" s="67" t="s">
        <v>124</v>
      </c>
      <c r="E158" s="67">
        <v>4</v>
      </c>
      <c r="F158" s="9">
        <v>10</v>
      </c>
      <c r="G158" s="67">
        <v>2</v>
      </c>
      <c r="H158" s="67">
        <v>4</v>
      </c>
      <c r="I158" s="67">
        <f t="shared" si="32"/>
        <v>6</v>
      </c>
      <c r="J158" s="50" t="s">
        <v>178</v>
      </c>
      <c r="K158" s="37"/>
      <c r="L158" s="37"/>
      <c r="M158" s="17">
        <v>31</v>
      </c>
      <c r="N158" s="50">
        <v>8</v>
      </c>
      <c r="O158" s="50">
        <f t="shared" si="26"/>
        <v>200</v>
      </c>
      <c r="P158" s="67" t="str">
        <f t="shared" si="33"/>
        <v/>
      </c>
      <c r="Q158" s="81">
        <f t="shared" si="34"/>
        <v>-200</v>
      </c>
      <c r="R158" s="50">
        <f t="shared" si="17"/>
        <v>200</v>
      </c>
      <c r="S158" s="67" t="str">
        <f t="shared" si="18"/>
        <v/>
      </c>
      <c r="T158" s="81">
        <f t="shared" si="19"/>
        <v>-200</v>
      </c>
    </row>
    <row r="159" spans="3:20" x14ac:dyDescent="0.25">
      <c r="C159" s="8">
        <v>44240</v>
      </c>
      <c r="D159" s="67" t="s">
        <v>124</v>
      </c>
      <c r="E159" s="67">
        <v>6</v>
      </c>
      <c r="F159" s="9">
        <v>10</v>
      </c>
      <c r="G159" s="67">
        <v>4</v>
      </c>
      <c r="H159" s="67">
        <v>4</v>
      </c>
      <c r="I159" s="67">
        <f t="shared" si="32"/>
        <v>8</v>
      </c>
      <c r="J159" s="50" t="s">
        <v>179</v>
      </c>
      <c r="K159" s="15">
        <v>3.6</v>
      </c>
      <c r="L159" s="37"/>
      <c r="M159" s="13"/>
      <c r="N159" s="50">
        <v>3</v>
      </c>
      <c r="O159" s="50">
        <f t="shared" si="26"/>
        <v>400</v>
      </c>
      <c r="P159" s="67">
        <f t="shared" si="33"/>
        <v>360</v>
      </c>
      <c r="Q159" s="81">
        <f t="shared" si="34"/>
        <v>-40</v>
      </c>
      <c r="R159" s="50">
        <f t="shared" ref="R159:R191" si="35">100*G159</f>
        <v>400</v>
      </c>
      <c r="S159" s="67">
        <f t="shared" ref="S159:S191" si="36">IF(R159="","",IF(K159="","",100*K159))</f>
        <v>360</v>
      </c>
      <c r="T159" s="81">
        <f t="shared" ref="T159:T191" si="37">IF(R159="","",IF(S159="",R159*-1,S159-R159))</f>
        <v>-40</v>
      </c>
    </row>
    <row r="160" spans="3:20" x14ac:dyDescent="0.25">
      <c r="C160" s="8">
        <v>44240</v>
      </c>
      <c r="D160" s="67" t="s">
        <v>124</v>
      </c>
      <c r="E160" s="67">
        <v>8</v>
      </c>
      <c r="F160" s="9">
        <v>8</v>
      </c>
      <c r="G160" s="67">
        <v>3</v>
      </c>
      <c r="H160" s="67">
        <v>1</v>
      </c>
      <c r="I160" s="67">
        <f t="shared" si="32"/>
        <v>4</v>
      </c>
      <c r="J160" s="50" t="s">
        <v>180</v>
      </c>
      <c r="K160" s="15">
        <v>4.8</v>
      </c>
      <c r="L160" s="37"/>
      <c r="M160" s="38"/>
      <c r="N160" s="50">
        <v>3</v>
      </c>
      <c r="O160" s="50">
        <f t="shared" si="26"/>
        <v>300</v>
      </c>
      <c r="P160" s="67">
        <f t="shared" si="33"/>
        <v>480</v>
      </c>
      <c r="Q160" s="81">
        <f t="shared" si="34"/>
        <v>180</v>
      </c>
      <c r="R160" s="50">
        <f t="shared" si="35"/>
        <v>300</v>
      </c>
      <c r="S160" s="67">
        <f t="shared" si="36"/>
        <v>480</v>
      </c>
      <c r="T160" s="81">
        <f t="shared" si="37"/>
        <v>180</v>
      </c>
    </row>
    <row r="161" spans="3:20" x14ac:dyDescent="0.25">
      <c r="C161" s="8">
        <v>44240</v>
      </c>
      <c r="D161" s="67" t="s">
        <v>124</v>
      </c>
      <c r="E161" s="67">
        <v>9</v>
      </c>
      <c r="F161" s="9">
        <v>11</v>
      </c>
      <c r="G161" s="67">
        <v>3</v>
      </c>
      <c r="H161" s="67">
        <v>3</v>
      </c>
      <c r="I161" s="67">
        <f>G161+H161</f>
        <v>6</v>
      </c>
      <c r="J161" s="50" t="s">
        <v>181</v>
      </c>
      <c r="K161" s="37"/>
      <c r="L161" s="37"/>
      <c r="M161" s="17">
        <v>15</v>
      </c>
      <c r="N161" s="50">
        <v>10</v>
      </c>
      <c r="O161" s="50">
        <f t="shared" si="26"/>
        <v>300</v>
      </c>
      <c r="P161" s="67" t="str">
        <f t="shared" si="33"/>
        <v/>
      </c>
      <c r="Q161" s="81">
        <f t="shared" si="34"/>
        <v>-300</v>
      </c>
      <c r="R161" s="50">
        <f t="shared" si="35"/>
        <v>300</v>
      </c>
      <c r="S161" s="67" t="str">
        <f t="shared" si="36"/>
        <v/>
      </c>
      <c r="T161" s="81">
        <f t="shared" si="37"/>
        <v>-300</v>
      </c>
    </row>
    <row r="162" spans="3:20" x14ac:dyDescent="0.25">
      <c r="C162" s="8">
        <v>44247</v>
      </c>
      <c r="D162" s="67" t="s">
        <v>9</v>
      </c>
      <c r="E162" s="67">
        <v>1</v>
      </c>
      <c r="F162" s="9">
        <v>8</v>
      </c>
      <c r="G162" s="67">
        <v>5</v>
      </c>
      <c r="H162" s="67">
        <v>1</v>
      </c>
      <c r="I162" s="67">
        <f t="shared" si="32"/>
        <v>6</v>
      </c>
      <c r="J162" s="50" t="s">
        <v>149</v>
      </c>
      <c r="K162" s="15">
        <v>2.5</v>
      </c>
      <c r="L162" s="37"/>
      <c r="M162" s="38"/>
      <c r="N162" s="50">
        <v>1</v>
      </c>
      <c r="O162" s="50" t="str">
        <f t="shared" si="26"/>
        <v/>
      </c>
      <c r="P162" s="67" t="str">
        <f t="shared" si="33"/>
        <v/>
      </c>
      <c r="Q162" s="81" t="str">
        <f t="shared" si="34"/>
        <v/>
      </c>
      <c r="R162" s="50">
        <f t="shared" si="35"/>
        <v>500</v>
      </c>
      <c r="S162" s="67">
        <f t="shared" si="36"/>
        <v>250</v>
      </c>
      <c r="T162" s="81">
        <f t="shared" si="37"/>
        <v>-250</v>
      </c>
    </row>
    <row r="163" spans="3:20" x14ac:dyDescent="0.25">
      <c r="C163" s="8">
        <v>44247</v>
      </c>
      <c r="D163" s="67" t="s">
        <v>9</v>
      </c>
      <c r="E163" s="67">
        <v>4</v>
      </c>
      <c r="F163" s="9">
        <v>8</v>
      </c>
      <c r="G163" s="67">
        <v>3</v>
      </c>
      <c r="H163" s="67">
        <v>2</v>
      </c>
      <c r="I163" s="67">
        <f>G163+H163</f>
        <v>5</v>
      </c>
      <c r="J163" s="50" t="s">
        <v>78</v>
      </c>
      <c r="K163" s="37"/>
      <c r="L163" s="16">
        <v>5.5</v>
      </c>
      <c r="M163" s="13"/>
      <c r="N163" s="50">
        <v>4</v>
      </c>
      <c r="O163" s="50">
        <f t="shared" si="26"/>
        <v>300</v>
      </c>
      <c r="P163" s="67" t="str">
        <f t="shared" si="33"/>
        <v/>
      </c>
      <c r="Q163" s="81">
        <f t="shared" si="34"/>
        <v>-300</v>
      </c>
      <c r="R163" s="50">
        <f t="shared" si="35"/>
        <v>300</v>
      </c>
      <c r="S163" s="67" t="str">
        <f t="shared" si="36"/>
        <v/>
      </c>
      <c r="T163" s="81">
        <f t="shared" si="37"/>
        <v>-300</v>
      </c>
    </row>
    <row r="164" spans="3:20" x14ac:dyDescent="0.25">
      <c r="C164" s="8">
        <v>44247</v>
      </c>
      <c r="D164" s="67" t="s">
        <v>9</v>
      </c>
      <c r="E164" s="67">
        <v>6</v>
      </c>
      <c r="F164" s="9">
        <v>9</v>
      </c>
      <c r="G164" s="67">
        <v>4</v>
      </c>
      <c r="H164" s="67">
        <v>3</v>
      </c>
      <c r="I164" s="67">
        <f t="shared" si="32"/>
        <v>7</v>
      </c>
      <c r="J164" s="50" t="s">
        <v>174</v>
      </c>
      <c r="K164" s="15">
        <v>4.4000000000000004</v>
      </c>
      <c r="L164" s="37"/>
      <c r="M164" s="13"/>
      <c r="N164" s="50">
        <v>3</v>
      </c>
      <c r="O164" s="50">
        <f t="shared" si="26"/>
        <v>400</v>
      </c>
      <c r="P164" s="67">
        <f t="shared" si="33"/>
        <v>440.00000000000006</v>
      </c>
      <c r="Q164" s="81">
        <f t="shared" si="34"/>
        <v>40.000000000000057</v>
      </c>
      <c r="R164" s="50">
        <f t="shared" si="35"/>
        <v>400</v>
      </c>
      <c r="S164" s="67">
        <f t="shared" si="36"/>
        <v>440.00000000000006</v>
      </c>
      <c r="T164" s="81">
        <f t="shared" si="37"/>
        <v>40.000000000000057</v>
      </c>
    </row>
    <row r="165" spans="3:20" x14ac:dyDescent="0.25">
      <c r="C165" s="8">
        <v>44247</v>
      </c>
      <c r="D165" s="67" t="s">
        <v>9</v>
      </c>
      <c r="E165" s="67">
        <v>9</v>
      </c>
      <c r="F165" s="9">
        <v>10</v>
      </c>
      <c r="G165" s="67">
        <v>4</v>
      </c>
      <c r="H165" s="67">
        <v>2</v>
      </c>
      <c r="I165" s="67">
        <f t="shared" si="32"/>
        <v>6</v>
      </c>
      <c r="J165" s="50" t="s">
        <v>182</v>
      </c>
      <c r="K165" s="15">
        <v>5</v>
      </c>
      <c r="L165" s="37"/>
      <c r="M165" s="13"/>
      <c r="N165" s="50">
        <v>4</v>
      </c>
      <c r="O165" s="50">
        <f t="shared" si="26"/>
        <v>400</v>
      </c>
      <c r="P165" s="67">
        <f t="shared" si="33"/>
        <v>500</v>
      </c>
      <c r="Q165" s="81">
        <f t="shared" si="34"/>
        <v>100</v>
      </c>
      <c r="R165" s="50">
        <f t="shared" si="35"/>
        <v>400</v>
      </c>
      <c r="S165" s="67">
        <f t="shared" si="36"/>
        <v>500</v>
      </c>
      <c r="T165" s="81">
        <f t="shared" si="37"/>
        <v>100</v>
      </c>
    </row>
    <row r="166" spans="3:20" x14ac:dyDescent="0.25">
      <c r="C166" s="8">
        <v>44254</v>
      </c>
      <c r="D166" s="67" t="s">
        <v>124</v>
      </c>
      <c r="E166" s="67">
        <v>1</v>
      </c>
      <c r="F166" s="9">
        <v>8</v>
      </c>
      <c r="G166" s="67">
        <v>5</v>
      </c>
      <c r="H166" s="67">
        <v>1</v>
      </c>
      <c r="I166" s="67">
        <f t="shared" ref="I166:I189" si="38">G166+H166</f>
        <v>6</v>
      </c>
      <c r="J166" s="50" t="s">
        <v>176</v>
      </c>
      <c r="K166" s="15">
        <v>2.5</v>
      </c>
      <c r="L166" s="37"/>
      <c r="M166" s="13"/>
      <c r="N166" s="50">
        <v>1</v>
      </c>
      <c r="O166" s="50" t="str">
        <f t="shared" si="26"/>
        <v/>
      </c>
      <c r="P166" s="67" t="str">
        <f t="shared" si="33"/>
        <v/>
      </c>
      <c r="Q166" s="81" t="str">
        <f t="shared" si="34"/>
        <v/>
      </c>
      <c r="R166" s="50">
        <f t="shared" si="35"/>
        <v>500</v>
      </c>
      <c r="S166" s="67">
        <f t="shared" si="36"/>
        <v>250</v>
      </c>
      <c r="T166" s="81">
        <f t="shared" si="37"/>
        <v>-250</v>
      </c>
    </row>
    <row r="167" spans="3:20" x14ac:dyDescent="0.25">
      <c r="C167" s="8">
        <v>44254</v>
      </c>
      <c r="D167" s="67" t="s">
        <v>124</v>
      </c>
      <c r="E167" s="67">
        <v>4</v>
      </c>
      <c r="F167" s="9">
        <v>8</v>
      </c>
      <c r="G167" s="67">
        <v>3</v>
      </c>
      <c r="H167" s="67">
        <v>2</v>
      </c>
      <c r="I167" s="67">
        <f t="shared" si="38"/>
        <v>5</v>
      </c>
      <c r="J167" s="50" t="s">
        <v>78</v>
      </c>
      <c r="K167" s="37"/>
      <c r="L167" s="16">
        <v>5.5</v>
      </c>
      <c r="M167" s="13"/>
      <c r="N167" s="50">
        <v>4</v>
      </c>
      <c r="O167" s="50">
        <f t="shared" si="26"/>
        <v>300</v>
      </c>
      <c r="P167" s="67" t="str">
        <f t="shared" si="33"/>
        <v/>
      </c>
      <c r="Q167" s="81">
        <f t="shared" si="34"/>
        <v>-300</v>
      </c>
      <c r="R167" s="50">
        <f t="shared" si="35"/>
        <v>300</v>
      </c>
      <c r="S167" s="67" t="str">
        <f t="shared" si="36"/>
        <v/>
      </c>
      <c r="T167" s="81">
        <f t="shared" si="37"/>
        <v>-300</v>
      </c>
    </row>
    <row r="168" spans="3:20" x14ac:dyDescent="0.25">
      <c r="C168" s="8">
        <v>44254</v>
      </c>
      <c r="D168" s="67" t="s">
        <v>124</v>
      </c>
      <c r="E168" s="67">
        <v>6</v>
      </c>
      <c r="F168" s="9">
        <v>9</v>
      </c>
      <c r="G168" s="67">
        <v>4</v>
      </c>
      <c r="H168" s="67">
        <v>3</v>
      </c>
      <c r="I168" s="67">
        <f t="shared" si="38"/>
        <v>7</v>
      </c>
      <c r="J168" s="50" t="s">
        <v>174</v>
      </c>
      <c r="K168" s="15">
        <v>4.4000000000000004</v>
      </c>
      <c r="L168" s="37"/>
      <c r="M168" s="13"/>
      <c r="N168" s="50">
        <v>3</v>
      </c>
      <c r="O168" s="50">
        <f t="shared" si="26"/>
        <v>400</v>
      </c>
      <c r="P168" s="67">
        <f t="shared" si="33"/>
        <v>440.00000000000006</v>
      </c>
      <c r="Q168" s="81">
        <f t="shared" si="34"/>
        <v>40.000000000000057</v>
      </c>
      <c r="R168" s="50">
        <f t="shared" si="35"/>
        <v>400</v>
      </c>
      <c r="S168" s="67">
        <f t="shared" si="36"/>
        <v>440.00000000000006</v>
      </c>
      <c r="T168" s="81">
        <f t="shared" si="37"/>
        <v>40.000000000000057</v>
      </c>
    </row>
    <row r="169" spans="3:20" x14ac:dyDescent="0.25">
      <c r="C169" s="8">
        <v>44254</v>
      </c>
      <c r="D169" s="67" t="s">
        <v>124</v>
      </c>
      <c r="E169" s="67">
        <v>8</v>
      </c>
      <c r="F169" s="9">
        <v>18</v>
      </c>
      <c r="G169" s="67">
        <v>13</v>
      </c>
      <c r="H169" s="67">
        <v>2</v>
      </c>
      <c r="I169" s="67">
        <f t="shared" si="38"/>
        <v>15</v>
      </c>
      <c r="J169" s="50" t="s">
        <v>183</v>
      </c>
      <c r="K169" s="15">
        <v>6</v>
      </c>
      <c r="L169" s="37"/>
      <c r="M169" s="13"/>
      <c r="N169" s="50">
        <v>9</v>
      </c>
      <c r="O169" s="50" t="str">
        <f t="shared" si="26"/>
        <v/>
      </c>
      <c r="P169" s="67" t="str">
        <f t="shared" si="33"/>
        <v/>
      </c>
      <c r="Q169" s="81" t="str">
        <f t="shared" si="34"/>
        <v/>
      </c>
      <c r="R169" s="50">
        <f t="shared" si="35"/>
        <v>1300</v>
      </c>
      <c r="S169" s="67">
        <f t="shared" si="36"/>
        <v>600</v>
      </c>
      <c r="T169" s="81">
        <f t="shared" si="37"/>
        <v>-700</v>
      </c>
    </row>
    <row r="170" spans="3:20" x14ac:dyDescent="0.25">
      <c r="C170" s="8">
        <v>44254</v>
      </c>
      <c r="D170" s="67" t="s">
        <v>124</v>
      </c>
      <c r="E170" s="67">
        <v>9</v>
      </c>
      <c r="F170" s="9">
        <v>10</v>
      </c>
      <c r="G170" s="67">
        <v>4</v>
      </c>
      <c r="H170" s="67">
        <v>2</v>
      </c>
      <c r="I170" s="67">
        <f t="shared" si="38"/>
        <v>6</v>
      </c>
      <c r="J170" s="50" t="s">
        <v>182</v>
      </c>
      <c r="K170" s="15">
        <v>5</v>
      </c>
      <c r="L170" s="37"/>
      <c r="M170" s="13"/>
      <c r="N170" s="50">
        <v>4</v>
      </c>
      <c r="O170" s="50">
        <f t="shared" si="26"/>
        <v>400</v>
      </c>
      <c r="P170" s="67">
        <f t="shared" si="33"/>
        <v>500</v>
      </c>
      <c r="Q170" s="81">
        <f t="shared" si="34"/>
        <v>100</v>
      </c>
      <c r="R170" s="50">
        <f t="shared" si="35"/>
        <v>400</v>
      </c>
      <c r="S170" s="67">
        <f t="shared" si="36"/>
        <v>500</v>
      </c>
      <c r="T170" s="81">
        <f t="shared" si="37"/>
        <v>100</v>
      </c>
    </row>
    <row r="171" spans="3:20" x14ac:dyDescent="0.25">
      <c r="C171" s="8">
        <v>44261</v>
      </c>
      <c r="D171" s="67" t="s">
        <v>124</v>
      </c>
      <c r="E171" s="67">
        <v>3</v>
      </c>
      <c r="F171" s="9">
        <v>7</v>
      </c>
      <c r="G171" s="67">
        <v>2</v>
      </c>
      <c r="H171" s="67">
        <v>5</v>
      </c>
      <c r="I171" s="67">
        <f t="shared" si="38"/>
        <v>7</v>
      </c>
      <c r="J171" s="50" t="s">
        <v>96</v>
      </c>
      <c r="K171" s="15">
        <v>8.1999999999999993</v>
      </c>
      <c r="L171" s="37"/>
      <c r="M171" s="13"/>
      <c r="N171" s="50">
        <v>2</v>
      </c>
      <c r="O171" s="50">
        <f t="shared" si="26"/>
        <v>200</v>
      </c>
      <c r="P171" s="67">
        <f t="shared" si="33"/>
        <v>819.99999999999989</v>
      </c>
      <c r="Q171" s="81">
        <f t="shared" si="34"/>
        <v>619.99999999999989</v>
      </c>
      <c r="R171" s="50">
        <f t="shared" si="35"/>
        <v>200</v>
      </c>
      <c r="S171" s="67">
        <f t="shared" si="36"/>
        <v>819.99999999999989</v>
      </c>
      <c r="T171" s="81">
        <f t="shared" si="37"/>
        <v>619.99999999999989</v>
      </c>
    </row>
    <row r="172" spans="3:20" x14ac:dyDescent="0.25">
      <c r="C172" s="8">
        <v>44261</v>
      </c>
      <c r="D172" s="67" t="s">
        <v>124</v>
      </c>
      <c r="E172" s="67">
        <v>6</v>
      </c>
      <c r="F172" s="9">
        <v>17</v>
      </c>
      <c r="G172" s="67">
        <v>5</v>
      </c>
      <c r="H172" s="67">
        <v>5</v>
      </c>
      <c r="I172" s="67">
        <f t="shared" si="38"/>
        <v>10</v>
      </c>
      <c r="J172" s="50" t="s">
        <v>184</v>
      </c>
      <c r="K172" s="15">
        <v>22.5</v>
      </c>
      <c r="L172" s="37"/>
      <c r="M172" s="13"/>
      <c r="N172" s="50">
        <v>5</v>
      </c>
      <c r="O172" s="50" t="str">
        <f t="shared" si="26"/>
        <v/>
      </c>
      <c r="P172" s="67" t="str">
        <f t="shared" si="33"/>
        <v/>
      </c>
      <c r="Q172" s="81" t="str">
        <f t="shared" si="34"/>
        <v/>
      </c>
      <c r="R172" s="50">
        <f t="shared" si="35"/>
        <v>500</v>
      </c>
      <c r="S172" s="67">
        <f t="shared" si="36"/>
        <v>2250</v>
      </c>
      <c r="T172" s="81">
        <f t="shared" si="37"/>
        <v>1750</v>
      </c>
    </row>
    <row r="173" spans="3:20" x14ac:dyDescent="0.25">
      <c r="C173" s="8">
        <v>44261</v>
      </c>
      <c r="D173" s="67" t="s">
        <v>124</v>
      </c>
      <c r="E173" s="67">
        <v>7</v>
      </c>
      <c r="F173" s="9">
        <v>10</v>
      </c>
      <c r="G173" s="67">
        <v>3</v>
      </c>
      <c r="H173" s="67">
        <v>5</v>
      </c>
      <c r="I173" s="67">
        <f t="shared" si="38"/>
        <v>8</v>
      </c>
      <c r="J173" s="50" t="s">
        <v>23</v>
      </c>
      <c r="K173" s="15">
        <v>8</v>
      </c>
      <c r="L173" s="37"/>
      <c r="M173" s="13"/>
      <c r="N173" s="50">
        <v>1</v>
      </c>
      <c r="O173" s="50">
        <f t="shared" si="26"/>
        <v>300</v>
      </c>
      <c r="P173" s="67">
        <f t="shared" si="33"/>
        <v>800</v>
      </c>
      <c r="Q173" s="81">
        <f t="shared" si="34"/>
        <v>500</v>
      </c>
      <c r="R173" s="50">
        <f t="shared" si="35"/>
        <v>300</v>
      </c>
      <c r="S173" s="67">
        <f t="shared" si="36"/>
        <v>800</v>
      </c>
      <c r="T173" s="81">
        <f t="shared" si="37"/>
        <v>500</v>
      </c>
    </row>
    <row r="174" spans="3:20" x14ac:dyDescent="0.25">
      <c r="C174" s="8">
        <v>44261</v>
      </c>
      <c r="D174" s="67" t="s">
        <v>124</v>
      </c>
      <c r="E174" s="67">
        <v>8</v>
      </c>
      <c r="F174" s="9">
        <v>17</v>
      </c>
      <c r="G174" s="67">
        <v>5</v>
      </c>
      <c r="H174" s="67">
        <v>8</v>
      </c>
      <c r="I174" s="67">
        <f t="shared" si="38"/>
        <v>13</v>
      </c>
      <c r="J174" s="50" t="s">
        <v>44</v>
      </c>
      <c r="K174" s="37"/>
      <c r="L174" s="16">
        <v>26</v>
      </c>
      <c r="M174" s="13"/>
      <c r="N174" s="50">
        <v>9</v>
      </c>
      <c r="O174" s="50" t="str">
        <f t="shared" si="26"/>
        <v/>
      </c>
      <c r="P174" s="67" t="str">
        <f t="shared" si="33"/>
        <v/>
      </c>
      <c r="Q174" s="81" t="str">
        <f t="shared" si="34"/>
        <v/>
      </c>
      <c r="R174" s="50">
        <f t="shared" si="35"/>
        <v>500</v>
      </c>
      <c r="S174" s="67" t="str">
        <f t="shared" si="36"/>
        <v/>
      </c>
      <c r="T174" s="81">
        <f t="shared" si="37"/>
        <v>-500</v>
      </c>
    </row>
    <row r="175" spans="3:20" x14ac:dyDescent="0.25">
      <c r="C175" s="8">
        <v>44268</v>
      </c>
      <c r="D175" s="67" t="s">
        <v>41</v>
      </c>
      <c r="E175" s="67">
        <v>1</v>
      </c>
      <c r="F175" s="9">
        <v>7</v>
      </c>
      <c r="G175" s="67">
        <v>2</v>
      </c>
      <c r="H175" s="67">
        <v>3</v>
      </c>
      <c r="I175" s="67">
        <f t="shared" si="38"/>
        <v>5</v>
      </c>
      <c r="J175" s="50" t="s">
        <v>185</v>
      </c>
      <c r="K175" s="37"/>
      <c r="L175" s="16">
        <v>5</v>
      </c>
      <c r="M175" s="13"/>
      <c r="N175" s="50">
        <v>5</v>
      </c>
      <c r="O175" s="50">
        <f t="shared" si="26"/>
        <v>200</v>
      </c>
      <c r="P175" s="67" t="str">
        <f t="shared" si="33"/>
        <v/>
      </c>
      <c r="Q175" s="81">
        <f t="shared" si="34"/>
        <v>-200</v>
      </c>
      <c r="R175" s="50">
        <f t="shared" si="35"/>
        <v>200</v>
      </c>
      <c r="S175" s="67" t="str">
        <f t="shared" si="36"/>
        <v/>
      </c>
      <c r="T175" s="81">
        <f t="shared" si="37"/>
        <v>-200</v>
      </c>
    </row>
    <row r="176" spans="3:20" x14ac:dyDescent="0.25">
      <c r="C176" s="8">
        <v>44268</v>
      </c>
      <c r="D176" s="67" t="s">
        <v>41</v>
      </c>
      <c r="E176" s="67">
        <v>3</v>
      </c>
      <c r="F176" s="9">
        <v>8</v>
      </c>
      <c r="G176" s="67">
        <v>4</v>
      </c>
      <c r="H176" s="67">
        <v>1</v>
      </c>
      <c r="I176" s="67">
        <f t="shared" si="38"/>
        <v>5</v>
      </c>
      <c r="J176" s="50" t="s">
        <v>186</v>
      </c>
      <c r="K176" s="15">
        <v>6</v>
      </c>
      <c r="L176" s="37"/>
      <c r="M176" s="13"/>
      <c r="N176" s="50">
        <v>3</v>
      </c>
      <c r="O176" s="50">
        <f t="shared" si="26"/>
        <v>400</v>
      </c>
      <c r="P176" s="67">
        <f t="shared" si="33"/>
        <v>600</v>
      </c>
      <c r="Q176" s="81">
        <f t="shared" si="34"/>
        <v>200</v>
      </c>
      <c r="R176" s="50">
        <f t="shared" si="35"/>
        <v>400</v>
      </c>
      <c r="S176" s="67">
        <f t="shared" si="36"/>
        <v>600</v>
      </c>
      <c r="T176" s="81">
        <f t="shared" si="37"/>
        <v>200</v>
      </c>
    </row>
    <row r="177" spans="3:20" x14ac:dyDescent="0.25">
      <c r="C177" s="8">
        <v>44268</v>
      </c>
      <c r="D177" s="67" t="s">
        <v>41</v>
      </c>
      <c r="E177" s="67">
        <v>4</v>
      </c>
      <c r="F177" s="9">
        <v>8</v>
      </c>
      <c r="G177" s="67">
        <v>3</v>
      </c>
      <c r="H177" s="67">
        <v>3</v>
      </c>
      <c r="I177" s="67">
        <f t="shared" si="38"/>
        <v>6</v>
      </c>
      <c r="J177" s="50" t="s">
        <v>187</v>
      </c>
      <c r="K177" s="15">
        <v>3.5</v>
      </c>
      <c r="L177" s="37"/>
      <c r="M177" s="13"/>
      <c r="N177" s="50">
        <v>2</v>
      </c>
      <c r="O177" s="50">
        <f t="shared" si="26"/>
        <v>300</v>
      </c>
      <c r="P177" s="67">
        <f t="shared" si="33"/>
        <v>350</v>
      </c>
      <c r="Q177" s="81">
        <f t="shared" si="34"/>
        <v>50</v>
      </c>
      <c r="R177" s="50">
        <f t="shared" si="35"/>
        <v>300</v>
      </c>
      <c r="S177" s="67">
        <f t="shared" si="36"/>
        <v>350</v>
      </c>
      <c r="T177" s="81">
        <f t="shared" si="37"/>
        <v>50</v>
      </c>
    </row>
    <row r="178" spans="3:20" x14ac:dyDescent="0.25">
      <c r="C178" s="8">
        <v>44268</v>
      </c>
      <c r="D178" s="67" t="s">
        <v>41</v>
      </c>
      <c r="E178" s="67">
        <v>8</v>
      </c>
      <c r="F178" s="9">
        <v>15</v>
      </c>
      <c r="G178" s="67">
        <v>3</v>
      </c>
      <c r="H178" s="67">
        <v>3</v>
      </c>
      <c r="I178" s="67">
        <f t="shared" si="38"/>
        <v>6</v>
      </c>
      <c r="J178" s="50" t="s">
        <v>188</v>
      </c>
      <c r="K178" s="15">
        <v>9.6999999999999993</v>
      </c>
      <c r="L178" s="37"/>
      <c r="M178" s="13"/>
      <c r="N178" s="50">
        <v>2</v>
      </c>
      <c r="O178" s="50">
        <f t="shared" si="26"/>
        <v>300</v>
      </c>
      <c r="P178" s="67">
        <f t="shared" si="33"/>
        <v>969.99999999999989</v>
      </c>
      <c r="Q178" s="81">
        <f t="shared" si="34"/>
        <v>669.99999999999989</v>
      </c>
      <c r="R178" s="50">
        <f t="shared" si="35"/>
        <v>300</v>
      </c>
      <c r="S178" s="67">
        <f t="shared" si="36"/>
        <v>969.99999999999989</v>
      </c>
      <c r="T178" s="81">
        <f t="shared" si="37"/>
        <v>669.99999999999989</v>
      </c>
    </row>
    <row r="179" spans="3:20" x14ac:dyDescent="0.25">
      <c r="C179" s="8">
        <v>44268</v>
      </c>
      <c r="D179" s="67" t="s">
        <v>41</v>
      </c>
      <c r="E179" s="67">
        <v>9</v>
      </c>
      <c r="F179" s="9">
        <v>7</v>
      </c>
      <c r="G179" s="67">
        <v>3</v>
      </c>
      <c r="H179" s="67">
        <v>1</v>
      </c>
      <c r="I179" s="67">
        <f t="shared" si="38"/>
        <v>4</v>
      </c>
      <c r="J179" s="50" t="s">
        <v>189</v>
      </c>
      <c r="K179" s="37"/>
      <c r="L179" s="37"/>
      <c r="M179" s="17">
        <v>5</v>
      </c>
      <c r="N179" s="50">
        <v>6</v>
      </c>
      <c r="O179" s="50">
        <f t="shared" si="26"/>
        <v>300</v>
      </c>
      <c r="P179" s="67" t="str">
        <f t="shared" ref="P179:P191" si="39">IF(O179="","",IF(K179="","",IF(G179=1,O179*K179,IF(N179&gt;4,"",100*K179))))</f>
        <v/>
      </c>
      <c r="Q179" s="81">
        <f t="shared" ref="Q179:Q191" si="40">IF(O179="","",IF(P179="",O179*-1,P179-O179))</f>
        <v>-300</v>
      </c>
      <c r="R179" s="50">
        <f t="shared" si="35"/>
        <v>300</v>
      </c>
      <c r="S179" s="67" t="str">
        <f t="shared" si="36"/>
        <v/>
      </c>
      <c r="T179" s="81">
        <f t="shared" si="37"/>
        <v>-300</v>
      </c>
    </row>
    <row r="180" spans="3:20" x14ac:dyDescent="0.25">
      <c r="C180" s="8">
        <v>44274</v>
      </c>
      <c r="D180" s="67" t="s">
        <v>33</v>
      </c>
      <c r="E180" s="67">
        <v>6</v>
      </c>
      <c r="F180" s="9">
        <v>7</v>
      </c>
      <c r="G180" s="67">
        <v>2</v>
      </c>
      <c r="H180" s="67">
        <v>4</v>
      </c>
      <c r="I180" s="67">
        <f t="shared" si="38"/>
        <v>6</v>
      </c>
      <c r="J180" s="50" t="s">
        <v>177</v>
      </c>
      <c r="K180" s="15">
        <v>8.5</v>
      </c>
      <c r="L180" s="37"/>
      <c r="M180" s="13"/>
      <c r="N180" s="50">
        <v>1</v>
      </c>
      <c r="O180" s="50">
        <f t="shared" si="26"/>
        <v>200</v>
      </c>
      <c r="P180" s="67">
        <f t="shared" si="39"/>
        <v>850</v>
      </c>
      <c r="Q180" s="81">
        <f t="shared" si="40"/>
        <v>650</v>
      </c>
      <c r="R180" s="50">
        <f t="shared" si="35"/>
        <v>200</v>
      </c>
      <c r="S180" s="67">
        <f t="shared" si="36"/>
        <v>850</v>
      </c>
      <c r="T180" s="81">
        <f t="shared" si="37"/>
        <v>650</v>
      </c>
    </row>
    <row r="181" spans="3:20" x14ac:dyDescent="0.25">
      <c r="C181" s="8">
        <v>44274</v>
      </c>
      <c r="D181" s="67" t="s">
        <v>33</v>
      </c>
      <c r="E181" s="67">
        <v>7</v>
      </c>
      <c r="F181" s="9">
        <v>12</v>
      </c>
      <c r="G181" s="67">
        <v>4</v>
      </c>
      <c r="H181" s="67">
        <v>5</v>
      </c>
      <c r="I181" s="67">
        <f t="shared" si="38"/>
        <v>9</v>
      </c>
      <c r="J181" s="50" t="s">
        <v>190</v>
      </c>
      <c r="K181" s="15">
        <v>9</v>
      </c>
      <c r="L181" s="37"/>
      <c r="M181" s="13"/>
      <c r="N181" s="50">
        <v>2</v>
      </c>
      <c r="O181" s="50">
        <f t="shared" si="26"/>
        <v>400</v>
      </c>
      <c r="P181" s="67">
        <f t="shared" si="39"/>
        <v>900</v>
      </c>
      <c r="Q181" s="81">
        <f t="shared" si="40"/>
        <v>500</v>
      </c>
      <c r="R181" s="50">
        <f t="shared" si="35"/>
        <v>400</v>
      </c>
      <c r="S181" s="67">
        <f t="shared" si="36"/>
        <v>900</v>
      </c>
      <c r="T181" s="81">
        <f t="shared" si="37"/>
        <v>500</v>
      </c>
    </row>
    <row r="182" spans="3:20" x14ac:dyDescent="0.25">
      <c r="C182" s="8">
        <v>44275</v>
      </c>
      <c r="D182" s="67" t="s">
        <v>191</v>
      </c>
      <c r="E182" s="67">
        <v>2</v>
      </c>
      <c r="F182" s="9">
        <v>6</v>
      </c>
      <c r="G182" s="67">
        <v>3</v>
      </c>
      <c r="H182" s="67">
        <v>3</v>
      </c>
      <c r="I182" s="67">
        <f t="shared" si="38"/>
        <v>6</v>
      </c>
      <c r="J182" s="50" t="s">
        <v>192</v>
      </c>
      <c r="K182" s="15">
        <v>4.2</v>
      </c>
      <c r="L182" s="37"/>
      <c r="M182" s="13"/>
      <c r="N182" s="50">
        <v>3</v>
      </c>
      <c r="O182" s="50">
        <f t="shared" si="26"/>
        <v>300</v>
      </c>
      <c r="P182" s="67">
        <f t="shared" si="39"/>
        <v>420</v>
      </c>
      <c r="Q182" s="81">
        <f t="shared" si="40"/>
        <v>120</v>
      </c>
      <c r="R182" s="50">
        <f t="shared" si="35"/>
        <v>300</v>
      </c>
      <c r="S182" s="67">
        <f t="shared" si="36"/>
        <v>420</v>
      </c>
      <c r="T182" s="81">
        <f t="shared" si="37"/>
        <v>120</v>
      </c>
    </row>
    <row r="183" spans="3:20" x14ac:dyDescent="0.25">
      <c r="C183" s="8">
        <v>44275</v>
      </c>
      <c r="D183" s="67" t="s">
        <v>191</v>
      </c>
      <c r="E183" s="67">
        <v>4</v>
      </c>
      <c r="F183" s="9">
        <v>8</v>
      </c>
      <c r="G183" s="67">
        <v>6</v>
      </c>
      <c r="H183" s="67">
        <v>1</v>
      </c>
      <c r="I183" s="67">
        <f t="shared" si="38"/>
        <v>7</v>
      </c>
      <c r="J183" s="50" t="s">
        <v>170</v>
      </c>
      <c r="K183" s="15">
        <v>10</v>
      </c>
      <c r="L183" s="37"/>
      <c r="M183" s="13"/>
      <c r="N183" s="50">
        <v>4</v>
      </c>
      <c r="O183" s="50" t="str">
        <f t="shared" si="26"/>
        <v/>
      </c>
      <c r="P183" s="67" t="str">
        <f t="shared" si="39"/>
        <v/>
      </c>
      <c r="Q183" s="81" t="str">
        <f t="shared" si="40"/>
        <v/>
      </c>
      <c r="R183" s="50">
        <f t="shared" si="35"/>
        <v>600</v>
      </c>
      <c r="S183" s="67">
        <f t="shared" si="36"/>
        <v>1000</v>
      </c>
      <c r="T183" s="81">
        <f t="shared" si="37"/>
        <v>400</v>
      </c>
    </row>
    <row r="184" spans="3:20" x14ac:dyDescent="0.25">
      <c r="C184" s="8">
        <v>44275</v>
      </c>
      <c r="D184" s="67" t="s">
        <v>191</v>
      </c>
      <c r="E184" s="67">
        <v>5</v>
      </c>
      <c r="F184" s="9">
        <v>10</v>
      </c>
      <c r="G184" s="67">
        <v>4</v>
      </c>
      <c r="H184" s="67">
        <v>4</v>
      </c>
      <c r="I184" s="67">
        <f t="shared" si="38"/>
        <v>8</v>
      </c>
      <c r="J184" s="50" t="s">
        <v>193</v>
      </c>
      <c r="K184" s="15">
        <v>5</v>
      </c>
      <c r="L184" s="37"/>
      <c r="M184" s="13"/>
      <c r="N184" s="50">
        <v>2</v>
      </c>
      <c r="O184" s="50">
        <f t="shared" si="26"/>
        <v>400</v>
      </c>
      <c r="P184" s="67">
        <f t="shared" si="39"/>
        <v>500</v>
      </c>
      <c r="Q184" s="81">
        <f t="shared" si="40"/>
        <v>100</v>
      </c>
      <c r="R184" s="50">
        <f t="shared" si="35"/>
        <v>400</v>
      </c>
      <c r="S184" s="67">
        <f t="shared" si="36"/>
        <v>500</v>
      </c>
      <c r="T184" s="81">
        <f t="shared" si="37"/>
        <v>100</v>
      </c>
    </row>
    <row r="185" spans="3:20" x14ac:dyDescent="0.25">
      <c r="C185" s="8">
        <v>44275</v>
      </c>
      <c r="D185" s="67" t="s">
        <v>191</v>
      </c>
      <c r="E185" s="67">
        <v>7</v>
      </c>
      <c r="F185" s="9">
        <v>10</v>
      </c>
      <c r="G185" s="67">
        <v>6</v>
      </c>
      <c r="H185" s="67">
        <v>2</v>
      </c>
      <c r="I185" s="67">
        <f t="shared" si="38"/>
        <v>8</v>
      </c>
      <c r="J185" s="50" t="s">
        <v>194</v>
      </c>
      <c r="K185" s="15">
        <v>2.2999999999999998</v>
      </c>
      <c r="L185" s="37"/>
      <c r="M185" s="13"/>
      <c r="N185" s="50">
        <v>1</v>
      </c>
      <c r="O185" s="50" t="str">
        <f t="shared" si="26"/>
        <v/>
      </c>
      <c r="P185" s="67" t="str">
        <f t="shared" si="39"/>
        <v/>
      </c>
      <c r="Q185" s="81" t="str">
        <f t="shared" si="40"/>
        <v/>
      </c>
      <c r="R185" s="50">
        <f t="shared" si="35"/>
        <v>600</v>
      </c>
      <c r="S185" s="67">
        <f t="shared" si="36"/>
        <v>229.99999999999997</v>
      </c>
      <c r="T185" s="81">
        <f t="shared" si="37"/>
        <v>-370</v>
      </c>
    </row>
    <row r="186" spans="3:20" x14ac:dyDescent="0.25">
      <c r="C186" s="8">
        <v>44275</v>
      </c>
      <c r="D186" s="67" t="s">
        <v>191</v>
      </c>
      <c r="E186" s="67">
        <v>8</v>
      </c>
      <c r="F186" s="9">
        <v>9</v>
      </c>
      <c r="G186" s="67">
        <v>2</v>
      </c>
      <c r="H186" s="67">
        <v>4</v>
      </c>
      <c r="I186" s="67">
        <f t="shared" si="38"/>
        <v>6</v>
      </c>
      <c r="J186" s="50" t="s">
        <v>195</v>
      </c>
      <c r="K186" s="37"/>
      <c r="L186" s="16">
        <v>8</v>
      </c>
      <c r="M186" s="13"/>
      <c r="N186" s="50">
        <v>4</v>
      </c>
      <c r="O186" s="50">
        <f t="shared" si="26"/>
        <v>200</v>
      </c>
      <c r="P186" s="67" t="str">
        <f t="shared" si="39"/>
        <v/>
      </c>
      <c r="Q186" s="81">
        <f t="shared" si="40"/>
        <v>-200</v>
      </c>
      <c r="R186" s="50">
        <f t="shared" si="35"/>
        <v>200</v>
      </c>
      <c r="S186" s="67" t="str">
        <f t="shared" si="36"/>
        <v/>
      </c>
      <c r="T186" s="81">
        <f t="shared" si="37"/>
        <v>-200</v>
      </c>
    </row>
    <row r="187" spans="3:20" x14ac:dyDescent="0.25">
      <c r="C187" s="8">
        <v>44282</v>
      </c>
      <c r="D187" s="67" t="s">
        <v>196</v>
      </c>
      <c r="E187" s="67">
        <v>1</v>
      </c>
      <c r="F187" s="9">
        <v>8</v>
      </c>
      <c r="G187" s="67">
        <v>3</v>
      </c>
      <c r="H187" s="67">
        <v>1</v>
      </c>
      <c r="I187" s="67">
        <f t="shared" si="38"/>
        <v>4</v>
      </c>
      <c r="J187" s="50" t="s">
        <v>39</v>
      </c>
      <c r="K187" s="37"/>
      <c r="L187" s="16">
        <v>5</v>
      </c>
      <c r="M187" s="13"/>
      <c r="N187" s="50">
        <v>4</v>
      </c>
      <c r="O187" s="50">
        <f t="shared" si="26"/>
        <v>300</v>
      </c>
      <c r="P187" s="67" t="str">
        <f t="shared" si="39"/>
        <v/>
      </c>
      <c r="Q187" s="81">
        <f t="shared" si="40"/>
        <v>-300</v>
      </c>
      <c r="R187" s="50">
        <f t="shared" si="35"/>
        <v>300</v>
      </c>
      <c r="S187" s="67" t="str">
        <f t="shared" si="36"/>
        <v/>
      </c>
      <c r="T187" s="81">
        <f t="shared" si="37"/>
        <v>-300</v>
      </c>
    </row>
    <row r="188" spans="3:20" x14ac:dyDescent="0.25">
      <c r="C188" s="8">
        <v>44282</v>
      </c>
      <c r="D188" s="67" t="s">
        <v>196</v>
      </c>
      <c r="E188" s="67">
        <v>2</v>
      </c>
      <c r="F188" s="9">
        <v>9</v>
      </c>
      <c r="G188" s="67">
        <v>4</v>
      </c>
      <c r="H188" s="67">
        <v>2</v>
      </c>
      <c r="I188" s="67">
        <f t="shared" si="38"/>
        <v>6</v>
      </c>
      <c r="J188" s="50" t="s">
        <v>197</v>
      </c>
      <c r="K188" s="37"/>
      <c r="L188" s="16">
        <v>7.3</v>
      </c>
      <c r="M188" s="13"/>
      <c r="N188" s="50">
        <v>5</v>
      </c>
      <c r="O188" s="50">
        <f t="shared" si="26"/>
        <v>400</v>
      </c>
      <c r="P188" s="67" t="str">
        <f t="shared" si="39"/>
        <v/>
      </c>
      <c r="Q188" s="81">
        <f t="shared" si="40"/>
        <v>-400</v>
      </c>
      <c r="R188" s="50">
        <f t="shared" si="35"/>
        <v>400</v>
      </c>
      <c r="S188" s="67" t="str">
        <f t="shared" si="36"/>
        <v/>
      </c>
      <c r="T188" s="81">
        <f t="shared" si="37"/>
        <v>-400</v>
      </c>
    </row>
    <row r="189" spans="3:20" x14ac:dyDescent="0.25">
      <c r="C189" s="8">
        <v>44282</v>
      </c>
      <c r="D189" s="67" t="s">
        <v>196</v>
      </c>
      <c r="E189" s="67">
        <v>4</v>
      </c>
      <c r="F189" s="9">
        <v>11</v>
      </c>
      <c r="G189" s="67">
        <v>3</v>
      </c>
      <c r="H189" s="67">
        <v>2</v>
      </c>
      <c r="I189" s="67">
        <f t="shared" si="38"/>
        <v>5</v>
      </c>
      <c r="J189" s="50" t="s">
        <v>198</v>
      </c>
      <c r="K189" s="15">
        <v>2.4</v>
      </c>
      <c r="L189" s="37"/>
      <c r="M189" s="13"/>
      <c r="N189" s="50">
        <v>2</v>
      </c>
      <c r="O189" s="50">
        <f t="shared" si="26"/>
        <v>300</v>
      </c>
      <c r="P189" s="67">
        <f t="shared" si="39"/>
        <v>240</v>
      </c>
      <c r="Q189" s="81">
        <f t="shared" si="40"/>
        <v>-60</v>
      </c>
      <c r="R189" s="50">
        <f t="shared" si="35"/>
        <v>300</v>
      </c>
      <c r="S189" s="67">
        <f t="shared" si="36"/>
        <v>240</v>
      </c>
      <c r="T189" s="81">
        <f t="shared" si="37"/>
        <v>-60</v>
      </c>
    </row>
    <row r="190" spans="3:20" x14ac:dyDescent="0.25">
      <c r="C190" s="8">
        <v>44282</v>
      </c>
      <c r="D190" s="67" t="s">
        <v>196</v>
      </c>
      <c r="E190" s="67">
        <v>5</v>
      </c>
      <c r="F190" s="9">
        <v>9</v>
      </c>
      <c r="G190" s="67">
        <v>3</v>
      </c>
      <c r="H190" s="67">
        <v>3</v>
      </c>
      <c r="I190" s="67">
        <f t="shared" ref="I190:I197" si="41">G190+H190</f>
        <v>6</v>
      </c>
      <c r="J190" s="50" t="s">
        <v>199</v>
      </c>
      <c r="K190" s="37"/>
      <c r="L190" s="37"/>
      <c r="M190" s="17">
        <v>10</v>
      </c>
      <c r="N190" s="50">
        <v>7</v>
      </c>
      <c r="O190" s="50">
        <f t="shared" si="26"/>
        <v>300</v>
      </c>
      <c r="P190" s="67" t="str">
        <f t="shared" si="39"/>
        <v/>
      </c>
      <c r="Q190" s="81">
        <f t="shared" si="40"/>
        <v>-300</v>
      </c>
      <c r="R190" s="50">
        <f t="shared" si="35"/>
        <v>300</v>
      </c>
      <c r="S190" s="67" t="str">
        <f t="shared" si="36"/>
        <v/>
      </c>
      <c r="T190" s="81">
        <f t="shared" si="37"/>
        <v>-300</v>
      </c>
    </row>
    <row r="191" spans="3:20" x14ac:dyDescent="0.25">
      <c r="C191" s="8">
        <v>44282</v>
      </c>
      <c r="D191" s="67" t="s">
        <v>196</v>
      </c>
      <c r="E191" s="67">
        <v>8</v>
      </c>
      <c r="F191" s="9">
        <v>15</v>
      </c>
      <c r="G191" s="67">
        <v>2</v>
      </c>
      <c r="H191" s="67">
        <v>6</v>
      </c>
      <c r="I191" s="67">
        <f t="shared" si="41"/>
        <v>8</v>
      </c>
      <c r="J191" s="50" t="s">
        <v>200</v>
      </c>
      <c r="K191" s="15">
        <v>2.2000000000000002</v>
      </c>
      <c r="L191" s="37"/>
      <c r="M191" s="13"/>
      <c r="N191" s="50">
        <v>1</v>
      </c>
      <c r="O191" s="50" t="str">
        <f t="shared" si="26"/>
        <v/>
      </c>
      <c r="P191" s="67" t="str">
        <f t="shared" si="39"/>
        <v/>
      </c>
      <c r="Q191" s="81" t="str">
        <f t="shared" si="40"/>
        <v/>
      </c>
      <c r="R191" s="50">
        <f t="shared" si="35"/>
        <v>200</v>
      </c>
      <c r="S191" s="67">
        <f t="shared" si="36"/>
        <v>220.00000000000003</v>
      </c>
      <c r="T191" s="81">
        <f t="shared" si="37"/>
        <v>20.000000000000028</v>
      </c>
    </row>
    <row r="192" spans="3:20" x14ac:dyDescent="0.25">
      <c r="C192" s="8">
        <v>44289</v>
      </c>
      <c r="D192" s="67" t="s">
        <v>9</v>
      </c>
      <c r="E192" s="67">
        <v>6</v>
      </c>
      <c r="F192" s="9">
        <v>9</v>
      </c>
      <c r="G192" s="67">
        <v>4</v>
      </c>
      <c r="H192" s="67">
        <v>2</v>
      </c>
      <c r="I192" s="67">
        <f t="shared" si="41"/>
        <v>6</v>
      </c>
      <c r="J192" s="50" t="s">
        <v>136</v>
      </c>
      <c r="K192" s="15">
        <v>7</v>
      </c>
      <c r="L192" s="37"/>
      <c r="M192" s="13"/>
      <c r="N192" s="50">
        <v>2</v>
      </c>
      <c r="O192" s="50">
        <f>IF(G192=1,200,IF(AND(G192&lt;$O$2,H192&lt;=$O$3),100*G192,IF(AND(G192=$O$2,H192&lt;=$O$3),400,"")))</f>
        <v>400</v>
      </c>
      <c r="P192" s="67">
        <f>IF(O192="","",IF(K192="","",IF(G192=1,O192*K192,IF(N192&gt;4,"",100*K192))))</f>
        <v>700</v>
      </c>
      <c r="Q192" s="81">
        <f>IF(O192="","",IF(P192="",O192*-1,P192-O192))</f>
        <v>300</v>
      </c>
      <c r="R192" s="50">
        <f>100*G192</f>
        <v>400</v>
      </c>
      <c r="S192" s="67">
        <f>IF(R192="","",IF(K192="","",100*K192))</f>
        <v>700</v>
      </c>
      <c r="T192" s="81">
        <f>IF(R192="","",IF(S192="",R192*-1,S192-R192))</f>
        <v>300</v>
      </c>
    </row>
    <row r="193" spans="3:20" x14ac:dyDescent="0.25">
      <c r="C193" s="8">
        <v>44289</v>
      </c>
      <c r="D193" s="67" t="s">
        <v>9</v>
      </c>
      <c r="E193" s="67">
        <v>7</v>
      </c>
      <c r="F193" s="9">
        <v>15</v>
      </c>
      <c r="G193" s="67">
        <v>5</v>
      </c>
      <c r="H193" s="67">
        <v>2</v>
      </c>
      <c r="I193" s="67">
        <f t="shared" si="41"/>
        <v>7</v>
      </c>
      <c r="J193" s="50" t="s">
        <v>208</v>
      </c>
      <c r="K193" s="37"/>
      <c r="L193" s="16">
        <v>10</v>
      </c>
      <c r="M193" s="13"/>
      <c r="N193" s="50">
        <v>6</v>
      </c>
      <c r="O193" s="50" t="str">
        <f>IF(G193=1,200,IF(AND(G193&lt;$O$2,H193&lt;=$O$3),100*G193,IF(AND(G193=$O$2,H193&lt;=$O$3),400,"")))</f>
        <v/>
      </c>
      <c r="P193" s="67" t="str">
        <f>IF(O193="","",IF(K193="","",IF(G193=1,O193*K193,IF(N193&gt;4,"",100*K193))))</f>
        <v/>
      </c>
      <c r="Q193" s="81" t="str">
        <f>IF(O193="","",IF(P193="",O193*-1,P193-O193))</f>
        <v/>
      </c>
      <c r="R193" s="50">
        <f>100*G193</f>
        <v>500</v>
      </c>
      <c r="S193" s="67" t="str">
        <f>IF(R193="","",IF(K193="","",100*K193))</f>
        <v/>
      </c>
      <c r="T193" s="81">
        <f>IF(R193="","",IF(S193="",R193*-1,S193-R193))</f>
        <v>-500</v>
      </c>
    </row>
    <row r="194" spans="3:20" x14ac:dyDescent="0.25">
      <c r="C194" s="8">
        <v>44289</v>
      </c>
      <c r="D194" s="67" t="s">
        <v>9</v>
      </c>
      <c r="E194" s="67">
        <v>8</v>
      </c>
      <c r="F194" s="9">
        <v>16</v>
      </c>
      <c r="G194" s="67">
        <v>3</v>
      </c>
      <c r="H194" s="67">
        <v>5</v>
      </c>
      <c r="I194" s="67">
        <f t="shared" si="41"/>
        <v>8</v>
      </c>
      <c r="J194" s="50" t="s">
        <v>17</v>
      </c>
      <c r="K194" s="15">
        <v>7.5</v>
      </c>
      <c r="L194" s="37"/>
      <c r="M194" s="13"/>
      <c r="N194" s="50">
        <v>1</v>
      </c>
      <c r="O194" s="50">
        <f>IF(G194=1,200,IF(AND(G194&lt;$O$2,H194&lt;=$O$3),100*G194,IF(AND(G194=$O$2,H194&lt;=$O$3),400,"")))</f>
        <v>300</v>
      </c>
      <c r="P194" s="67">
        <f>IF(O194="","",IF(K194="","",IF(G194=1,O194*K194,IF(N194&gt;4,"",100*K194))))</f>
        <v>750</v>
      </c>
      <c r="Q194" s="81">
        <f>IF(O194="","",IF(P194="",O194*-1,P194-O194))</f>
        <v>450</v>
      </c>
      <c r="R194" s="50">
        <f>100*G194</f>
        <v>300</v>
      </c>
      <c r="S194" s="67">
        <f>IF(R194="","",IF(K194="","",100*K194))</f>
        <v>750</v>
      </c>
      <c r="T194" s="81">
        <f>IF(R194="","",IF(S194="",R194*-1,S194-R194))</f>
        <v>450</v>
      </c>
    </row>
    <row r="195" spans="3:20" x14ac:dyDescent="0.25">
      <c r="C195" s="8">
        <v>44289</v>
      </c>
      <c r="D195" s="67" t="s">
        <v>9</v>
      </c>
      <c r="E195" s="67">
        <v>9</v>
      </c>
      <c r="F195" s="9">
        <v>8</v>
      </c>
      <c r="G195" s="67">
        <v>3</v>
      </c>
      <c r="H195" s="67">
        <v>3</v>
      </c>
      <c r="I195" s="67">
        <f t="shared" si="41"/>
        <v>6</v>
      </c>
      <c r="J195" s="50" t="s">
        <v>179</v>
      </c>
      <c r="K195" s="15">
        <v>4.8</v>
      </c>
      <c r="L195" s="37"/>
      <c r="M195" s="13"/>
      <c r="N195" s="50">
        <v>1</v>
      </c>
      <c r="O195" s="50">
        <f>IF(G195=1,200,IF(AND(G195&lt;$O$2,H195&lt;=$O$3),100*G195,IF(AND(G195=$O$2,H195&lt;=$O$3),400,"")))</f>
        <v>300</v>
      </c>
      <c r="P195" s="67">
        <f>IF(O195="","",IF(K195="","",IF(G195=1,O195*K195,IF(N195&gt;4,"",100*K195))))</f>
        <v>480</v>
      </c>
      <c r="Q195" s="81">
        <f>IF(O195="","",IF(P195="",O195*-1,P195-O195))</f>
        <v>180</v>
      </c>
      <c r="R195" s="50">
        <f>100*G195</f>
        <v>300</v>
      </c>
      <c r="S195" s="67">
        <f>IF(R195="","",IF(K195="","",100*K195))</f>
        <v>480</v>
      </c>
      <c r="T195" s="81">
        <f>IF(R195="","",IF(S195="",R195*-1,S195-R195))</f>
        <v>180</v>
      </c>
    </row>
    <row r="196" spans="3:20" x14ac:dyDescent="0.25">
      <c r="C196" s="8">
        <v>44296</v>
      </c>
      <c r="D196" s="67" t="s">
        <v>9</v>
      </c>
      <c r="E196" s="67">
        <v>2</v>
      </c>
      <c r="F196" s="9">
        <v>5</v>
      </c>
      <c r="G196" s="67">
        <v>1</v>
      </c>
      <c r="H196" s="67"/>
      <c r="I196" s="67">
        <f t="shared" si="41"/>
        <v>1</v>
      </c>
      <c r="J196" s="50" t="s">
        <v>212</v>
      </c>
      <c r="K196" s="13"/>
      <c r="L196" s="13"/>
      <c r="M196" s="17">
        <v>5.5</v>
      </c>
      <c r="N196" s="67">
        <v>5</v>
      </c>
      <c r="O196" s="50">
        <f t="shared" ref="O196:O199" si="42">IF(G196=1,200,IF(AND(G196&lt;$O$2,H196&lt;=$O$3),100*G196,IF(AND(G196=$O$2,H196&lt;=$O$3),400,"")))</f>
        <v>200</v>
      </c>
      <c r="P196" s="67" t="str">
        <f t="shared" ref="P196:P199" si="43">IF(O196="","",IF(K196="","",IF(G196=1,O196*K196,IF(N196&gt;4,"",100*K196))))</f>
        <v/>
      </c>
      <c r="Q196" s="81">
        <f t="shared" ref="Q196:Q199" si="44">IF(O196="","",IF(P196="",O196*-1,P196-O196))</f>
        <v>-200</v>
      </c>
      <c r="R196" s="50">
        <f t="shared" ref="R196:R199" si="45">100*G196</f>
        <v>100</v>
      </c>
      <c r="S196" s="67" t="str">
        <f t="shared" ref="S196:S199" si="46">IF(R196="","",IF(K196="","",100*K196))</f>
        <v/>
      </c>
      <c r="T196" s="81">
        <f t="shared" ref="T196:T199" si="47">IF(R196="","",IF(S196="",R196*-1,S196-R196))</f>
        <v>-100</v>
      </c>
    </row>
    <row r="197" spans="3:20" x14ac:dyDescent="0.25">
      <c r="C197" s="8">
        <v>44296</v>
      </c>
      <c r="D197" s="67" t="s">
        <v>9</v>
      </c>
      <c r="E197" s="67">
        <v>4</v>
      </c>
      <c r="F197" s="9">
        <v>9</v>
      </c>
      <c r="G197" s="67">
        <v>3</v>
      </c>
      <c r="H197" s="67">
        <v>5</v>
      </c>
      <c r="I197" s="67">
        <f t="shared" si="41"/>
        <v>8</v>
      </c>
      <c r="J197" s="50" t="s">
        <v>213</v>
      </c>
      <c r="K197" s="13"/>
      <c r="L197" s="16">
        <v>5</v>
      </c>
      <c r="M197" s="13"/>
      <c r="N197" s="67">
        <v>5</v>
      </c>
      <c r="O197" s="50">
        <f t="shared" si="42"/>
        <v>300</v>
      </c>
      <c r="P197" s="67" t="str">
        <f t="shared" si="43"/>
        <v/>
      </c>
      <c r="Q197" s="81">
        <f t="shared" si="44"/>
        <v>-300</v>
      </c>
      <c r="R197" s="50">
        <f t="shared" si="45"/>
        <v>300</v>
      </c>
      <c r="S197" s="67" t="str">
        <f t="shared" si="46"/>
        <v/>
      </c>
      <c r="T197" s="81">
        <f t="shared" si="47"/>
        <v>-300</v>
      </c>
    </row>
    <row r="198" spans="3:20" x14ac:dyDescent="0.25">
      <c r="C198" s="8">
        <v>44296</v>
      </c>
      <c r="D198" s="67" t="s">
        <v>9</v>
      </c>
      <c r="E198" s="67">
        <v>7</v>
      </c>
      <c r="F198" s="9">
        <v>12</v>
      </c>
      <c r="G198" s="67">
        <v>4</v>
      </c>
      <c r="H198" s="67">
        <v>4</v>
      </c>
      <c r="I198" s="67">
        <f t="shared" ref="I198:I204" si="48">G198+H198</f>
        <v>8</v>
      </c>
      <c r="J198" s="50" t="s">
        <v>192</v>
      </c>
      <c r="K198" s="15">
        <v>5</v>
      </c>
      <c r="L198" s="13"/>
      <c r="M198" s="13"/>
      <c r="N198" s="67">
        <v>2</v>
      </c>
      <c r="O198" s="50">
        <f t="shared" si="42"/>
        <v>400</v>
      </c>
      <c r="P198" s="67">
        <f t="shared" si="43"/>
        <v>500</v>
      </c>
      <c r="Q198" s="81">
        <f t="shared" si="44"/>
        <v>100</v>
      </c>
      <c r="R198" s="50">
        <f t="shared" si="45"/>
        <v>400</v>
      </c>
      <c r="S198" s="67">
        <f t="shared" si="46"/>
        <v>500</v>
      </c>
      <c r="T198" s="81">
        <f t="shared" si="47"/>
        <v>100</v>
      </c>
    </row>
    <row r="199" spans="3:20" x14ac:dyDescent="0.25">
      <c r="C199" s="8">
        <v>44296</v>
      </c>
      <c r="D199" s="67" t="s">
        <v>9</v>
      </c>
      <c r="E199" s="67">
        <v>8</v>
      </c>
      <c r="F199" s="9">
        <v>9</v>
      </c>
      <c r="G199" s="67">
        <v>4</v>
      </c>
      <c r="H199" s="67">
        <v>1</v>
      </c>
      <c r="I199" s="67">
        <f t="shared" si="48"/>
        <v>5</v>
      </c>
      <c r="J199" s="50" t="s">
        <v>125</v>
      </c>
      <c r="K199" s="15">
        <v>7.5</v>
      </c>
      <c r="L199" s="13"/>
      <c r="M199" s="13"/>
      <c r="N199" s="67">
        <v>1</v>
      </c>
      <c r="O199" s="50">
        <f t="shared" si="42"/>
        <v>400</v>
      </c>
      <c r="P199" s="67">
        <f t="shared" si="43"/>
        <v>750</v>
      </c>
      <c r="Q199" s="81">
        <f t="shared" si="44"/>
        <v>350</v>
      </c>
      <c r="R199" s="50">
        <f t="shared" si="45"/>
        <v>400</v>
      </c>
      <c r="S199" s="67">
        <f t="shared" si="46"/>
        <v>750</v>
      </c>
      <c r="T199" s="81">
        <f t="shared" si="47"/>
        <v>350</v>
      </c>
    </row>
    <row r="200" spans="3:20" x14ac:dyDescent="0.25">
      <c r="C200" s="8">
        <v>44296</v>
      </c>
      <c r="D200" s="67" t="s">
        <v>9</v>
      </c>
      <c r="E200" s="67">
        <v>9</v>
      </c>
      <c r="F200" s="9">
        <v>10</v>
      </c>
      <c r="G200" s="67">
        <v>3</v>
      </c>
      <c r="H200" s="67">
        <v>2</v>
      </c>
      <c r="I200" s="67">
        <f t="shared" si="48"/>
        <v>5</v>
      </c>
      <c r="J200" s="50" t="s">
        <v>214</v>
      </c>
      <c r="K200" s="13"/>
      <c r="L200" s="13"/>
      <c r="M200" s="17">
        <v>24.1</v>
      </c>
      <c r="N200" s="67">
        <v>9</v>
      </c>
      <c r="O200" s="50">
        <f>IF(G200=1,200,IF(AND(G200&lt;$O$2,H200&lt;=$O$3),100*G200,IF(AND(G200=$O$2,H200&lt;=$O$3),400,"")))</f>
        <v>300</v>
      </c>
      <c r="P200" s="67" t="str">
        <f>IF(O200="","",IF(K200="","",IF(G200=1,O200*K200,IF(N200&gt;4,"",100*K200))))</f>
        <v/>
      </c>
      <c r="Q200" s="81">
        <f>IF(O200="","",IF(P200="",O200*-1,P200-O200))</f>
        <v>-300</v>
      </c>
      <c r="R200" s="50">
        <f>100*G200</f>
        <v>300</v>
      </c>
      <c r="S200" s="67" t="str">
        <f>IF(R200="","",IF(K200="","",100*K200))</f>
        <v/>
      </c>
      <c r="T200" s="81">
        <f>IF(R200="","",IF(S200="",R200*-1,S200-R200))</f>
        <v>-300</v>
      </c>
    </row>
    <row r="201" spans="3:20" x14ac:dyDescent="0.25">
      <c r="C201" s="8">
        <v>44303</v>
      </c>
      <c r="D201" s="67" t="s">
        <v>9</v>
      </c>
      <c r="E201" s="67">
        <v>1</v>
      </c>
      <c r="F201" s="9">
        <v>10</v>
      </c>
      <c r="G201" s="67">
        <v>2</v>
      </c>
      <c r="H201" s="67">
        <v>4</v>
      </c>
      <c r="I201" s="67">
        <f t="shared" si="48"/>
        <v>6</v>
      </c>
      <c r="J201" s="50" t="s">
        <v>215</v>
      </c>
      <c r="K201" s="15">
        <v>1.9</v>
      </c>
      <c r="L201" s="37"/>
      <c r="M201" s="13"/>
      <c r="N201" s="50">
        <v>1</v>
      </c>
      <c r="O201" s="50">
        <f>IF(G201=1,200,IF(AND(G201&lt;$O$2,H201&lt;=$O$3),100*G201,IF(AND(G201=$O$2,H201&lt;=$O$3),400,"")))</f>
        <v>200</v>
      </c>
      <c r="P201" s="67">
        <f>IF(O201="","",IF(K201="","",IF(G201=1,O201*K201,IF(N201&gt;4,"",100*K201))))</f>
        <v>190</v>
      </c>
      <c r="Q201" s="81">
        <f>IF(O201="","",IF(P201="",O201*-1,P201-O201))</f>
        <v>-10</v>
      </c>
      <c r="R201" s="50">
        <f>100*G201</f>
        <v>200</v>
      </c>
      <c r="S201" s="67">
        <f>IF(R201="","",IF(K201="","",100*K201))</f>
        <v>190</v>
      </c>
      <c r="T201" s="81">
        <f>IF(R201="","",IF(S201="",R201*-1,S201-R201))</f>
        <v>-10</v>
      </c>
    </row>
    <row r="202" spans="3:20" x14ac:dyDescent="0.25">
      <c r="C202" s="8">
        <v>44303</v>
      </c>
      <c r="D202" s="67" t="s">
        <v>9</v>
      </c>
      <c r="E202" s="67">
        <v>4</v>
      </c>
      <c r="F202" s="9">
        <v>6</v>
      </c>
      <c r="G202" s="67">
        <v>1</v>
      </c>
      <c r="H202" s="67">
        <v>4</v>
      </c>
      <c r="I202" s="67">
        <f t="shared" si="48"/>
        <v>5</v>
      </c>
      <c r="J202" s="50" t="s">
        <v>96</v>
      </c>
      <c r="K202" s="37"/>
      <c r="L202" s="16">
        <v>3.6</v>
      </c>
      <c r="M202" s="13"/>
      <c r="N202" s="50">
        <v>2</v>
      </c>
      <c r="O202" s="50">
        <f>IF(G202=1,200,IF(AND(G202&lt;$O$2,H202&lt;=$O$3),100*G202,IF(AND(G202=$O$2,H202&lt;=$O$3),400,"")))</f>
        <v>200</v>
      </c>
      <c r="P202" s="67" t="str">
        <f>IF(O202="","",IF(K202="","",IF(G202=1,O202*K202,IF(N202&gt;4,"",100*K202))))</f>
        <v/>
      </c>
      <c r="Q202" s="81">
        <f>IF(O202="","",IF(P202="",O202*-1,P202-O202))</f>
        <v>-200</v>
      </c>
      <c r="R202" s="50">
        <f>100*G202</f>
        <v>100</v>
      </c>
      <c r="S202" s="67" t="str">
        <f>IF(R202="","",IF(K202="","",100*K202))</f>
        <v/>
      </c>
      <c r="T202" s="81">
        <f>IF(R202="","",IF(S202="",R202*-1,S202-R202))</f>
        <v>-100</v>
      </c>
    </row>
    <row r="203" spans="3:20" x14ac:dyDescent="0.25">
      <c r="C203" s="8">
        <v>44303</v>
      </c>
      <c r="D203" s="67" t="s">
        <v>9</v>
      </c>
      <c r="E203" s="67">
        <v>7</v>
      </c>
      <c r="F203" s="9">
        <v>11</v>
      </c>
      <c r="G203" s="67">
        <v>4</v>
      </c>
      <c r="H203" s="67">
        <v>5</v>
      </c>
      <c r="I203" s="67">
        <f t="shared" si="48"/>
        <v>9</v>
      </c>
      <c r="J203" s="50" t="s">
        <v>110</v>
      </c>
      <c r="K203" s="13"/>
      <c r="L203" s="16">
        <v>10</v>
      </c>
      <c r="M203" s="38"/>
      <c r="N203" s="50">
        <v>5</v>
      </c>
      <c r="O203" s="50">
        <f t="shared" ref="O203:O205" si="49">IF(G203=1,200,IF(AND(G203&lt;$O$2,H203&lt;=$O$3),100*G203,IF(AND(G203=$O$2,H203&lt;=$O$3),400,"")))</f>
        <v>400</v>
      </c>
      <c r="P203" s="67" t="str">
        <f t="shared" ref="P203:P205" si="50">IF(O203="","",IF(K203="","",IF(G203=1,O203*K203,IF(N203&gt;4,"",100*K203))))</f>
        <v/>
      </c>
      <c r="Q203" s="81">
        <f t="shared" ref="Q203:Q205" si="51">IF(O203="","",IF(P203="",O203*-1,P203-O203))</f>
        <v>-400</v>
      </c>
      <c r="R203" s="50">
        <f t="shared" ref="R203:R205" si="52">100*G203</f>
        <v>400</v>
      </c>
      <c r="S203" s="67" t="str">
        <f t="shared" ref="S203:S205" si="53">IF(R203="","",IF(K203="","",100*K203))</f>
        <v/>
      </c>
      <c r="T203" s="81">
        <f t="shared" ref="T203:T205" si="54">IF(R203="","",IF(S203="",R203*-1,S203-R203))</f>
        <v>-400</v>
      </c>
    </row>
    <row r="204" spans="3:20" x14ac:dyDescent="0.25">
      <c r="C204" s="8">
        <v>44303</v>
      </c>
      <c r="D204" s="67" t="s">
        <v>9</v>
      </c>
      <c r="E204" s="67">
        <v>8</v>
      </c>
      <c r="F204" s="9">
        <v>12</v>
      </c>
      <c r="G204" s="67">
        <v>3</v>
      </c>
      <c r="H204" s="67">
        <v>4</v>
      </c>
      <c r="I204" s="67">
        <f t="shared" si="48"/>
        <v>7</v>
      </c>
      <c r="J204" s="50" t="s">
        <v>195</v>
      </c>
      <c r="K204" s="13"/>
      <c r="L204" s="16">
        <v>5.5</v>
      </c>
      <c r="M204" s="13"/>
      <c r="N204" s="50">
        <v>4</v>
      </c>
      <c r="O204" s="50">
        <f t="shared" si="49"/>
        <v>300</v>
      </c>
      <c r="P204" s="67" t="str">
        <f t="shared" si="50"/>
        <v/>
      </c>
      <c r="Q204" s="81">
        <f t="shared" si="51"/>
        <v>-300</v>
      </c>
      <c r="R204" s="50">
        <f t="shared" si="52"/>
        <v>300</v>
      </c>
      <c r="S204" s="67" t="str">
        <f t="shared" si="53"/>
        <v/>
      </c>
      <c r="T204" s="81">
        <f t="shared" si="54"/>
        <v>-300</v>
      </c>
    </row>
    <row r="205" spans="3:20" x14ac:dyDescent="0.25">
      <c r="C205" s="8">
        <v>44303</v>
      </c>
      <c r="D205" s="67" t="s">
        <v>9</v>
      </c>
      <c r="E205" s="67">
        <v>9</v>
      </c>
      <c r="F205" s="9">
        <v>15</v>
      </c>
      <c r="G205" s="67">
        <v>4</v>
      </c>
      <c r="H205" s="67">
        <v>4</v>
      </c>
      <c r="I205" s="67">
        <f t="shared" ref="I205:I267" si="55">G205+H205</f>
        <v>8</v>
      </c>
      <c r="J205" s="50" t="s">
        <v>216</v>
      </c>
      <c r="K205" s="15">
        <v>6.37</v>
      </c>
      <c r="L205" s="13"/>
      <c r="M205" s="13"/>
      <c r="N205" s="50">
        <v>2</v>
      </c>
      <c r="O205" s="50">
        <f t="shared" si="49"/>
        <v>400</v>
      </c>
      <c r="P205" s="67">
        <f t="shared" si="50"/>
        <v>637</v>
      </c>
      <c r="Q205" s="81">
        <f t="shared" si="51"/>
        <v>237</v>
      </c>
      <c r="R205" s="50">
        <f t="shared" si="52"/>
        <v>400</v>
      </c>
      <c r="S205" s="67">
        <f t="shared" si="53"/>
        <v>637</v>
      </c>
      <c r="T205" s="81">
        <f t="shared" si="54"/>
        <v>237</v>
      </c>
    </row>
    <row r="206" spans="3:20" x14ac:dyDescent="0.25">
      <c r="C206" s="8">
        <v>44310</v>
      </c>
      <c r="D206" s="67" t="s">
        <v>9</v>
      </c>
      <c r="E206" s="67">
        <v>4</v>
      </c>
      <c r="F206" s="9">
        <v>13</v>
      </c>
      <c r="G206" s="67">
        <v>5</v>
      </c>
      <c r="H206" s="67">
        <v>1</v>
      </c>
      <c r="I206" s="67">
        <f t="shared" si="55"/>
        <v>6</v>
      </c>
      <c r="J206" s="50" t="s">
        <v>217</v>
      </c>
      <c r="K206" s="15">
        <v>4.5999999999999996</v>
      </c>
      <c r="L206" s="13"/>
      <c r="M206" s="13"/>
      <c r="N206" s="50">
        <v>2</v>
      </c>
      <c r="O206" s="50" t="str">
        <f t="shared" ref="O206:O267" si="56">IF(G206=1,200,IF(AND(G206&lt;$O$2,H206&lt;=$O$3),100*G206,IF(AND(G206=$O$2,H206&lt;=$O$3),400,"")))</f>
        <v/>
      </c>
      <c r="P206" s="67" t="str">
        <f t="shared" ref="P206:P234" si="57">IF(O206="","",IF(K206="","",IF(G206=1,O206*K206,IF(N206&gt;4,"",100*K206))))</f>
        <v/>
      </c>
      <c r="Q206" s="81" t="str">
        <f t="shared" ref="Q206:Q234" si="58">IF(O206="","",IF(P206="",O206*-1,P206-O206))</f>
        <v/>
      </c>
      <c r="R206" s="50">
        <f t="shared" ref="R206:R234" si="59">100*G206</f>
        <v>500</v>
      </c>
      <c r="S206" s="67">
        <f t="shared" ref="S206:S234" si="60">IF(R206="","",IF(K206="","",100*K206))</f>
        <v>459.99999999999994</v>
      </c>
      <c r="T206" s="81">
        <f t="shared" ref="T206:T234" si="61">IF(R206="","",IF(S206="",R206*-1,S206-R206))</f>
        <v>-40.000000000000057</v>
      </c>
    </row>
    <row r="207" spans="3:20" x14ac:dyDescent="0.25">
      <c r="C207" s="8">
        <v>44310</v>
      </c>
      <c r="D207" s="67" t="s">
        <v>9</v>
      </c>
      <c r="E207" s="67">
        <v>6</v>
      </c>
      <c r="F207" s="9">
        <v>9</v>
      </c>
      <c r="G207" s="67">
        <v>3</v>
      </c>
      <c r="H207" s="67">
        <v>6</v>
      </c>
      <c r="I207" s="67">
        <f t="shared" si="55"/>
        <v>9</v>
      </c>
      <c r="J207" s="50" t="s">
        <v>218</v>
      </c>
      <c r="K207" s="15">
        <v>10.199999999999999</v>
      </c>
      <c r="L207" s="13"/>
      <c r="M207" s="13"/>
      <c r="N207" s="50">
        <v>3</v>
      </c>
      <c r="O207" s="50" t="str">
        <f t="shared" si="56"/>
        <v/>
      </c>
      <c r="P207" s="67" t="str">
        <f t="shared" si="57"/>
        <v/>
      </c>
      <c r="Q207" s="81" t="str">
        <f t="shared" si="58"/>
        <v/>
      </c>
      <c r="R207" s="50">
        <f t="shared" si="59"/>
        <v>300</v>
      </c>
      <c r="S207" s="67">
        <f t="shared" si="60"/>
        <v>1019.9999999999999</v>
      </c>
      <c r="T207" s="81">
        <f t="shared" si="61"/>
        <v>719.99999999999989</v>
      </c>
    </row>
    <row r="208" spans="3:20" x14ac:dyDescent="0.25">
      <c r="C208" s="8">
        <v>44310</v>
      </c>
      <c r="D208" s="67" t="s">
        <v>9</v>
      </c>
      <c r="E208" s="67">
        <v>7</v>
      </c>
      <c r="F208" s="9">
        <v>12</v>
      </c>
      <c r="G208" s="67">
        <v>6</v>
      </c>
      <c r="H208" s="67">
        <v>2</v>
      </c>
      <c r="I208" s="67">
        <f t="shared" si="55"/>
        <v>8</v>
      </c>
      <c r="J208" s="50" t="s">
        <v>21</v>
      </c>
      <c r="K208" s="15">
        <v>4.2</v>
      </c>
      <c r="L208" s="13"/>
      <c r="M208" s="13"/>
      <c r="N208" s="50">
        <v>1</v>
      </c>
      <c r="O208" s="50" t="str">
        <f t="shared" si="56"/>
        <v/>
      </c>
      <c r="P208" s="67" t="str">
        <f t="shared" si="57"/>
        <v/>
      </c>
      <c r="Q208" s="81" t="str">
        <f t="shared" si="58"/>
        <v/>
      </c>
      <c r="R208" s="50">
        <f t="shared" si="59"/>
        <v>600</v>
      </c>
      <c r="S208" s="67">
        <f t="shared" si="60"/>
        <v>420</v>
      </c>
      <c r="T208" s="81">
        <f t="shared" si="61"/>
        <v>-180</v>
      </c>
    </row>
    <row r="209" spans="3:20" x14ac:dyDescent="0.25">
      <c r="C209" s="8">
        <v>44310</v>
      </c>
      <c r="D209" s="67" t="s">
        <v>9</v>
      </c>
      <c r="E209" s="67">
        <v>8</v>
      </c>
      <c r="F209" s="9">
        <v>8</v>
      </c>
      <c r="G209" s="67">
        <v>2</v>
      </c>
      <c r="H209" s="67">
        <v>4</v>
      </c>
      <c r="I209" s="67">
        <f t="shared" si="55"/>
        <v>6</v>
      </c>
      <c r="J209" s="50" t="s">
        <v>219</v>
      </c>
      <c r="K209" s="15">
        <v>4.4000000000000004</v>
      </c>
      <c r="L209" s="13"/>
      <c r="M209" s="13"/>
      <c r="N209" s="50">
        <v>1</v>
      </c>
      <c r="O209" s="50">
        <f t="shared" si="56"/>
        <v>200</v>
      </c>
      <c r="P209" s="67">
        <f t="shared" si="57"/>
        <v>440.00000000000006</v>
      </c>
      <c r="Q209" s="81">
        <f t="shared" si="58"/>
        <v>240.00000000000006</v>
      </c>
      <c r="R209" s="50">
        <f t="shared" si="59"/>
        <v>200</v>
      </c>
      <c r="S209" s="67">
        <f t="shared" si="60"/>
        <v>440.00000000000006</v>
      </c>
      <c r="T209" s="81">
        <f t="shared" si="61"/>
        <v>240.00000000000006</v>
      </c>
    </row>
    <row r="210" spans="3:20" x14ac:dyDescent="0.25">
      <c r="C210" s="8">
        <v>44310</v>
      </c>
      <c r="D210" s="67" t="s">
        <v>9</v>
      </c>
      <c r="E210" s="67">
        <v>9</v>
      </c>
      <c r="F210" s="9">
        <v>13</v>
      </c>
      <c r="G210" s="67">
        <v>7</v>
      </c>
      <c r="H210" s="67">
        <v>2</v>
      </c>
      <c r="I210" s="67">
        <f t="shared" si="55"/>
        <v>9</v>
      </c>
      <c r="J210" s="50" t="s">
        <v>220</v>
      </c>
      <c r="K210" s="37"/>
      <c r="L210" s="13"/>
      <c r="M210" s="17">
        <v>34.299999999999997</v>
      </c>
      <c r="N210" s="50">
        <v>10</v>
      </c>
      <c r="O210" s="50" t="str">
        <f t="shared" si="56"/>
        <v/>
      </c>
      <c r="P210" s="67" t="str">
        <f t="shared" si="57"/>
        <v/>
      </c>
      <c r="Q210" s="81" t="str">
        <f t="shared" si="58"/>
        <v/>
      </c>
      <c r="R210" s="50">
        <f t="shared" si="59"/>
        <v>700</v>
      </c>
      <c r="S210" s="67" t="str">
        <f t="shared" si="60"/>
        <v/>
      </c>
      <c r="T210" s="81">
        <f t="shared" si="61"/>
        <v>-700</v>
      </c>
    </row>
    <row r="211" spans="3:20" x14ac:dyDescent="0.25">
      <c r="C211" s="8">
        <v>44311</v>
      </c>
      <c r="D211" s="67" t="s">
        <v>124</v>
      </c>
      <c r="E211" s="67">
        <v>1</v>
      </c>
      <c r="F211" s="9">
        <v>5</v>
      </c>
      <c r="G211" s="67">
        <v>2</v>
      </c>
      <c r="H211" s="67">
        <v>1</v>
      </c>
      <c r="I211" s="67">
        <f t="shared" si="55"/>
        <v>3</v>
      </c>
      <c r="J211" s="50" t="s">
        <v>221</v>
      </c>
      <c r="K211" s="37"/>
      <c r="L211" s="16">
        <v>5.4</v>
      </c>
      <c r="M211" s="13"/>
      <c r="N211" s="50">
        <v>3</v>
      </c>
      <c r="O211" s="50">
        <f t="shared" si="56"/>
        <v>200</v>
      </c>
      <c r="P211" s="67" t="str">
        <f t="shared" si="57"/>
        <v/>
      </c>
      <c r="Q211" s="81">
        <f t="shared" si="58"/>
        <v>-200</v>
      </c>
      <c r="R211" s="50">
        <f t="shared" si="59"/>
        <v>200</v>
      </c>
      <c r="S211" s="67" t="str">
        <f t="shared" si="60"/>
        <v/>
      </c>
      <c r="T211" s="81">
        <f t="shared" si="61"/>
        <v>-200</v>
      </c>
    </row>
    <row r="212" spans="3:20" x14ac:dyDescent="0.25">
      <c r="C212" s="8">
        <v>44311</v>
      </c>
      <c r="D212" s="67" t="s">
        <v>124</v>
      </c>
      <c r="E212" s="67">
        <v>2</v>
      </c>
      <c r="F212" s="9">
        <v>11</v>
      </c>
      <c r="G212" s="67">
        <v>3</v>
      </c>
      <c r="H212" s="67">
        <v>5</v>
      </c>
      <c r="I212" s="67">
        <f t="shared" si="55"/>
        <v>8</v>
      </c>
      <c r="J212" s="50" t="s">
        <v>222</v>
      </c>
      <c r="K212" s="15">
        <v>6.3</v>
      </c>
      <c r="L212" s="13"/>
      <c r="M212" s="13"/>
      <c r="N212" s="50">
        <v>2</v>
      </c>
      <c r="O212" s="50">
        <f t="shared" si="56"/>
        <v>300</v>
      </c>
      <c r="P212" s="67">
        <f t="shared" si="57"/>
        <v>630</v>
      </c>
      <c r="Q212" s="81">
        <f t="shared" si="58"/>
        <v>330</v>
      </c>
      <c r="R212" s="50">
        <f t="shared" si="59"/>
        <v>300</v>
      </c>
      <c r="S212" s="67">
        <f t="shared" si="60"/>
        <v>630</v>
      </c>
      <c r="T212" s="81">
        <f t="shared" si="61"/>
        <v>330</v>
      </c>
    </row>
    <row r="213" spans="3:20" x14ac:dyDescent="0.25">
      <c r="C213" s="8">
        <v>44311</v>
      </c>
      <c r="D213" s="67" t="s">
        <v>124</v>
      </c>
      <c r="E213" s="67">
        <v>3</v>
      </c>
      <c r="F213" s="9">
        <v>7</v>
      </c>
      <c r="G213" s="67">
        <v>2</v>
      </c>
      <c r="H213" s="67">
        <v>4</v>
      </c>
      <c r="I213" s="67">
        <f t="shared" si="55"/>
        <v>6</v>
      </c>
      <c r="J213" s="50" t="s">
        <v>38</v>
      </c>
      <c r="K213" s="15">
        <v>3</v>
      </c>
      <c r="L213" s="13"/>
      <c r="M213" s="13"/>
      <c r="N213" s="50">
        <v>2</v>
      </c>
      <c r="O213" s="50">
        <f t="shared" si="56"/>
        <v>200</v>
      </c>
      <c r="P213" s="67">
        <f t="shared" si="57"/>
        <v>300</v>
      </c>
      <c r="Q213" s="81">
        <f t="shared" si="58"/>
        <v>100</v>
      </c>
      <c r="R213" s="50">
        <f t="shared" si="59"/>
        <v>200</v>
      </c>
      <c r="S213" s="67">
        <f t="shared" si="60"/>
        <v>300</v>
      </c>
      <c r="T213" s="81">
        <f t="shared" si="61"/>
        <v>100</v>
      </c>
    </row>
    <row r="214" spans="3:20" x14ac:dyDescent="0.25">
      <c r="C214" s="8">
        <v>44311</v>
      </c>
      <c r="D214" s="67" t="s">
        <v>124</v>
      </c>
      <c r="E214" s="67">
        <v>7</v>
      </c>
      <c r="F214" s="9">
        <v>13</v>
      </c>
      <c r="G214" s="67">
        <v>5</v>
      </c>
      <c r="H214" s="67">
        <v>2</v>
      </c>
      <c r="I214" s="67">
        <f t="shared" si="55"/>
        <v>7</v>
      </c>
      <c r="J214" s="50" t="s">
        <v>135</v>
      </c>
      <c r="K214" s="15">
        <v>10</v>
      </c>
      <c r="L214" s="13"/>
      <c r="M214" s="13"/>
      <c r="N214" s="50">
        <v>1</v>
      </c>
      <c r="O214" s="50" t="str">
        <f t="shared" si="56"/>
        <v/>
      </c>
      <c r="P214" s="67" t="str">
        <f t="shared" si="57"/>
        <v/>
      </c>
      <c r="Q214" s="81" t="str">
        <f t="shared" si="58"/>
        <v/>
      </c>
      <c r="R214" s="50">
        <f t="shared" si="59"/>
        <v>500</v>
      </c>
      <c r="S214" s="67">
        <f t="shared" si="60"/>
        <v>1000</v>
      </c>
      <c r="T214" s="81">
        <f t="shared" si="61"/>
        <v>500</v>
      </c>
    </row>
    <row r="215" spans="3:20" x14ac:dyDescent="0.25">
      <c r="C215" s="8">
        <v>44317</v>
      </c>
      <c r="D215" s="67" t="s">
        <v>90</v>
      </c>
      <c r="E215" s="67">
        <v>3</v>
      </c>
      <c r="F215" s="9">
        <v>9</v>
      </c>
      <c r="G215" s="67">
        <v>3</v>
      </c>
      <c r="H215" s="67">
        <v>4</v>
      </c>
      <c r="I215" s="67">
        <f t="shared" si="55"/>
        <v>7</v>
      </c>
      <c r="J215" s="50" t="s">
        <v>223</v>
      </c>
      <c r="K215" s="15">
        <v>3.2</v>
      </c>
      <c r="L215" s="13"/>
      <c r="M215" s="13"/>
      <c r="N215" s="50">
        <v>3</v>
      </c>
      <c r="O215" s="50">
        <f t="shared" si="56"/>
        <v>300</v>
      </c>
      <c r="P215" s="67">
        <f t="shared" si="57"/>
        <v>320</v>
      </c>
      <c r="Q215" s="81">
        <f t="shared" si="58"/>
        <v>20</v>
      </c>
      <c r="R215" s="50">
        <f t="shared" si="59"/>
        <v>300</v>
      </c>
      <c r="S215" s="67">
        <f t="shared" si="60"/>
        <v>320</v>
      </c>
      <c r="T215" s="81">
        <f t="shared" si="61"/>
        <v>20</v>
      </c>
    </row>
    <row r="216" spans="3:20" x14ac:dyDescent="0.25">
      <c r="C216" s="8">
        <v>44317</v>
      </c>
      <c r="D216" s="67" t="s">
        <v>90</v>
      </c>
      <c r="E216" s="67">
        <v>4</v>
      </c>
      <c r="F216" s="9">
        <v>8</v>
      </c>
      <c r="G216" s="67">
        <v>4</v>
      </c>
      <c r="H216" s="67">
        <v>4</v>
      </c>
      <c r="I216" s="67">
        <f t="shared" si="55"/>
        <v>8</v>
      </c>
      <c r="J216" s="50" t="s">
        <v>224</v>
      </c>
      <c r="K216" s="15">
        <v>2.25</v>
      </c>
      <c r="L216" s="13"/>
      <c r="M216" s="13"/>
      <c r="N216" s="50">
        <v>3</v>
      </c>
      <c r="O216" s="50">
        <f t="shared" si="56"/>
        <v>400</v>
      </c>
      <c r="P216" s="67">
        <f t="shared" si="57"/>
        <v>225</v>
      </c>
      <c r="Q216" s="81">
        <f t="shared" si="58"/>
        <v>-175</v>
      </c>
      <c r="R216" s="50">
        <f t="shared" si="59"/>
        <v>400</v>
      </c>
      <c r="S216" s="67">
        <f t="shared" si="60"/>
        <v>225</v>
      </c>
      <c r="T216" s="81">
        <f t="shared" si="61"/>
        <v>-175</v>
      </c>
    </row>
    <row r="217" spans="3:20" x14ac:dyDescent="0.25">
      <c r="C217" s="8">
        <v>44317</v>
      </c>
      <c r="D217" s="67" t="s">
        <v>90</v>
      </c>
      <c r="E217" s="67">
        <v>5</v>
      </c>
      <c r="F217" s="9">
        <v>7</v>
      </c>
      <c r="G217" s="67">
        <v>3</v>
      </c>
      <c r="H217" s="67">
        <v>3</v>
      </c>
      <c r="I217" s="67">
        <f t="shared" si="55"/>
        <v>6</v>
      </c>
      <c r="J217" s="50" t="s">
        <v>225</v>
      </c>
      <c r="K217" s="15">
        <v>3</v>
      </c>
      <c r="L217" s="13"/>
      <c r="M217" s="13"/>
      <c r="N217" s="50">
        <v>1</v>
      </c>
      <c r="O217" s="50">
        <f t="shared" si="56"/>
        <v>300</v>
      </c>
      <c r="P217" s="67">
        <f t="shared" si="57"/>
        <v>300</v>
      </c>
      <c r="Q217" s="81">
        <f t="shared" si="58"/>
        <v>0</v>
      </c>
      <c r="R217" s="50">
        <f t="shared" si="59"/>
        <v>300</v>
      </c>
      <c r="S217" s="67">
        <f t="shared" si="60"/>
        <v>300</v>
      </c>
      <c r="T217" s="81">
        <f t="shared" si="61"/>
        <v>0</v>
      </c>
    </row>
    <row r="218" spans="3:20" x14ac:dyDescent="0.25">
      <c r="C218" s="8">
        <v>44317</v>
      </c>
      <c r="D218" s="67" t="s">
        <v>90</v>
      </c>
      <c r="E218" s="67">
        <v>6</v>
      </c>
      <c r="F218" s="9">
        <v>9</v>
      </c>
      <c r="G218" s="67">
        <v>5</v>
      </c>
      <c r="H218" s="67">
        <v>3</v>
      </c>
      <c r="I218" s="67">
        <f t="shared" si="55"/>
        <v>8</v>
      </c>
      <c r="J218" s="50" t="s">
        <v>226</v>
      </c>
      <c r="K218" s="15">
        <v>4.5999999999999996</v>
      </c>
      <c r="L218" s="13"/>
      <c r="M218" s="13"/>
      <c r="N218" s="50">
        <v>5</v>
      </c>
      <c r="O218" s="50" t="str">
        <f t="shared" si="56"/>
        <v/>
      </c>
      <c r="P218" s="67" t="str">
        <f t="shared" si="57"/>
        <v/>
      </c>
      <c r="Q218" s="81" t="str">
        <f t="shared" si="58"/>
        <v/>
      </c>
      <c r="R218" s="50">
        <f t="shared" si="59"/>
        <v>500</v>
      </c>
      <c r="S218" s="67">
        <f t="shared" si="60"/>
        <v>459.99999999999994</v>
      </c>
      <c r="T218" s="81">
        <f t="shared" si="61"/>
        <v>-40.000000000000057</v>
      </c>
    </row>
    <row r="219" spans="3:20" x14ac:dyDescent="0.25">
      <c r="C219" s="8">
        <v>44317</v>
      </c>
      <c r="D219" s="67" t="s">
        <v>90</v>
      </c>
      <c r="E219" s="67">
        <v>8</v>
      </c>
      <c r="F219" s="9">
        <v>9</v>
      </c>
      <c r="G219" s="67">
        <v>6</v>
      </c>
      <c r="H219" s="67">
        <v>1</v>
      </c>
      <c r="I219" s="67">
        <f t="shared" si="55"/>
        <v>7</v>
      </c>
      <c r="J219" s="50" t="s">
        <v>227</v>
      </c>
      <c r="K219" s="15">
        <v>4.5999999999999996</v>
      </c>
      <c r="L219" s="13"/>
      <c r="M219" s="13"/>
      <c r="N219" s="50">
        <v>2</v>
      </c>
      <c r="O219" s="50" t="str">
        <f t="shared" si="56"/>
        <v/>
      </c>
      <c r="P219" s="67" t="str">
        <f t="shared" si="57"/>
        <v/>
      </c>
      <c r="Q219" s="81" t="str">
        <f t="shared" si="58"/>
        <v/>
      </c>
      <c r="R219" s="50">
        <f t="shared" si="59"/>
        <v>600</v>
      </c>
      <c r="S219" s="67">
        <f t="shared" si="60"/>
        <v>459.99999999999994</v>
      </c>
      <c r="T219" s="81">
        <f t="shared" si="61"/>
        <v>-140.00000000000006</v>
      </c>
    </row>
    <row r="220" spans="3:20" x14ac:dyDescent="0.25">
      <c r="C220" s="8">
        <v>44324</v>
      </c>
      <c r="D220" s="67" t="s">
        <v>9</v>
      </c>
      <c r="E220" s="67">
        <v>2</v>
      </c>
      <c r="F220" s="9">
        <v>9</v>
      </c>
      <c r="G220" s="67">
        <v>3</v>
      </c>
      <c r="H220" s="67">
        <v>4</v>
      </c>
      <c r="I220" s="67">
        <f t="shared" si="55"/>
        <v>7</v>
      </c>
      <c r="J220" s="50" t="s">
        <v>228</v>
      </c>
      <c r="K220" s="15">
        <v>2.2000000000000002</v>
      </c>
      <c r="L220" s="13"/>
      <c r="M220" s="13"/>
      <c r="N220" s="50">
        <v>3</v>
      </c>
      <c r="O220" s="50">
        <f t="shared" si="56"/>
        <v>300</v>
      </c>
      <c r="P220" s="67">
        <f t="shared" si="57"/>
        <v>220.00000000000003</v>
      </c>
      <c r="Q220" s="81">
        <f t="shared" si="58"/>
        <v>-79.999999999999972</v>
      </c>
      <c r="R220" s="50">
        <f t="shared" si="59"/>
        <v>300</v>
      </c>
      <c r="S220" s="67">
        <f t="shared" si="60"/>
        <v>220.00000000000003</v>
      </c>
      <c r="T220" s="81">
        <f t="shared" si="61"/>
        <v>-79.999999999999972</v>
      </c>
    </row>
    <row r="221" spans="3:20" x14ac:dyDescent="0.25">
      <c r="C221" s="8">
        <v>44324</v>
      </c>
      <c r="D221" s="67" t="s">
        <v>9</v>
      </c>
      <c r="E221" s="67">
        <v>3</v>
      </c>
      <c r="F221" s="9">
        <v>10</v>
      </c>
      <c r="G221" s="67">
        <v>4</v>
      </c>
      <c r="H221" s="67">
        <v>4</v>
      </c>
      <c r="I221" s="67">
        <f t="shared" si="55"/>
        <v>8</v>
      </c>
      <c r="J221" s="50" t="s">
        <v>229</v>
      </c>
      <c r="K221" s="37"/>
      <c r="L221" s="16">
        <v>15.7</v>
      </c>
      <c r="M221" s="13"/>
      <c r="N221" s="50">
        <v>7</v>
      </c>
      <c r="O221" s="50">
        <f t="shared" si="56"/>
        <v>400</v>
      </c>
      <c r="P221" s="67" t="str">
        <f t="shared" si="57"/>
        <v/>
      </c>
      <c r="Q221" s="81">
        <f t="shared" si="58"/>
        <v>-400</v>
      </c>
      <c r="R221" s="50">
        <f t="shared" si="59"/>
        <v>400</v>
      </c>
      <c r="S221" s="67" t="str">
        <f t="shared" si="60"/>
        <v/>
      </c>
      <c r="T221" s="81">
        <f t="shared" si="61"/>
        <v>-400</v>
      </c>
    </row>
    <row r="222" spans="3:20" x14ac:dyDescent="0.25">
      <c r="C222" s="8">
        <v>44324</v>
      </c>
      <c r="D222" s="67" t="s">
        <v>9</v>
      </c>
      <c r="E222" s="67">
        <v>5</v>
      </c>
      <c r="F222" s="9">
        <v>7</v>
      </c>
      <c r="G222" s="67">
        <v>4</v>
      </c>
      <c r="H222" s="67">
        <v>1</v>
      </c>
      <c r="I222" s="67">
        <f t="shared" si="55"/>
        <v>5</v>
      </c>
      <c r="J222" s="50" t="s">
        <v>230</v>
      </c>
      <c r="K222" s="15">
        <v>2.25</v>
      </c>
      <c r="L222" s="13"/>
      <c r="M222" s="13"/>
      <c r="N222" s="50">
        <v>2</v>
      </c>
      <c r="O222" s="50">
        <f t="shared" si="56"/>
        <v>400</v>
      </c>
      <c r="P222" s="67">
        <f t="shared" si="57"/>
        <v>225</v>
      </c>
      <c r="Q222" s="81">
        <f t="shared" si="58"/>
        <v>-175</v>
      </c>
      <c r="R222" s="50">
        <f t="shared" si="59"/>
        <v>400</v>
      </c>
      <c r="S222" s="67">
        <f t="shared" si="60"/>
        <v>225</v>
      </c>
      <c r="T222" s="81">
        <f t="shared" si="61"/>
        <v>-175</v>
      </c>
    </row>
    <row r="223" spans="3:20" x14ac:dyDescent="0.25">
      <c r="C223" s="8">
        <v>44324</v>
      </c>
      <c r="D223" s="67" t="s">
        <v>9</v>
      </c>
      <c r="E223" s="67">
        <v>6</v>
      </c>
      <c r="F223" s="9">
        <v>8</v>
      </c>
      <c r="G223" s="67">
        <v>3</v>
      </c>
      <c r="H223" s="67">
        <v>5</v>
      </c>
      <c r="I223" s="67">
        <f t="shared" si="55"/>
        <v>8</v>
      </c>
      <c r="J223" s="50" t="s">
        <v>231</v>
      </c>
      <c r="K223" s="37"/>
      <c r="L223" s="16">
        <v>2.9</v>
      </c>
      <c r="M223" s="13"/>
      <c r="N223" s="50">
        <v>4</v>
      </c>
      <c r="O223" s="50">
        <f t="shared" si="56"/>
        <v>300</v>
      </c>
      <c r="P223" s="67" t="str">
        <f t="shared" si="57"/>
        <v/>
      </c>
      <c r="Q223" s="81">
        <f t="shared" si="58"/>
        <v>-300</v>
      </c>
      <c r="R223" s="50">
        <f t="shared" si="59"/>
        <v>300</v>
      </c>
      <c r="S223" s="67" t="str">
        <f t="shared" si="60"/>
        <v/>
      </c>
      <c r="T223" s="81">
        <f t="shared" si="61"/>
        <v>-300</v>
      </c>
    </row>
    <row r="224" spans="3:20" x14ac:dyDescent="0.25">
      <c r="C224" s="8">
        <v>44331</v>
      </c>
      <c r="D224" s="67" t="s">
        <v>124</v>
      </c>
      <c r="E224" s="67">
        <v>3</v>
      </c>
      <c r="F224" s="9">
        <v>8</v>
      </c>
      <c r="G224" s="67">
        <v>4</v>
      </c>
      <c r="H224" s="67">
        <v>1</v>
      </c>
      <c r="I224" s="67">
        <f t="shared" si="55"/>
        <v>5</v>
      </c>
      <c r="J224" s="50" t="s">
        <v>232</v>
      </c>
      <c r="K224" s="15">
        <v>15.1</v>
      </c>
      <c r="L224" s="13"/>
      <c r="M224" s="13"/>
      <c r="N224" s="50">
        <v>3</v>
      </c>
      <c r="O224" s="50">
        <f t="shared" si="56"/>
        <v>400</v>
      </c>
      <c r="P224" s="67">
        <f t="shared" si="57"/>
        <v>1510</v>
      </c>
      <c r="Q224" s="81">
        <f t="shared" si="58"/>
        <v>1110</v>
      </c>
      <c r="R224" s="50">
        <f t="shared" si="59"/>
        <v>400</v>
      </c>
      <c r="S224" s="67">
        <f t="shared" si="60"/>
        <v>1510</v>
      </c>
      <c r="T224" s="81">
        <f t="shared" si="61"/>
        <v>1110</v>
      </c>
    </row>
    <row r="225" spans="3:20" x14ac:dyDescent="0.25">
      <c r="C225" s="8">
        <v>44331</v>
      </c>
      <c r="D225" s="67" t="s">
        <v>124</v>
      </c>
      <c r="E225" s="67">
        <v>4</v>
      </c>
      <c r="F225" s="9">
        <v>8</v>
      </c>
      <c r="G225" s="67">
        <v>2</v>
      </c>
      <c r="H225" s="67">
        <v>3</v>
      </c>
      <c r="I225" s="67">
        <f t="shared" si="55"/>
        <v>5</v>
      </c>
      <c r="J225" s="50" t="s">
        <v>233</v>
      </c>
      <c r="K225" s="37"/>
      <c r="L225" s="16">
        <v>7.5</v>
      </c>
      <c r="M225" s="13"/>
      <c r="N225" s="50">
        <v>5</v>
      </c>
      <c r="O225" s="50">
        <f t="shared" si="56"/>
        <v>200</v>
      </c>
      <c r="P225" s="67" t="str">
        <f t="shared" si="57"/>
        <v/>
      </c>
      <c r="Q225" s="81">
        <f t="shared" si="58"/>
        <v>-200</v>
      </c>
      <c r="R225" s="50">
        <f t="shared" si="59"/>
        <v>200</v>
      </c>
      <c r="S225" s="67" t="str">
        <f t="shared" si="60"/>
        <v/>
      </c>
      <c r="T225" s="81">
        <f t="shared" si="61"/>
        <v>-200</v>
      </c>
    </row>
    <row r="226" spans="3:20" x14ac:dyDescent="0.25">
      <c r="C226" s="8">
        <v>44331</v>
      </c>
      <c r="D226" s="67" t="s">
        <v>124</v>
      </c>
      <c r="E226" s="67">
        <v>5</v>
      </c>
      <c r="F226" s="9">
        <v>9</v>
      </c>
      <c r="G226" s="67">
        <v>5</v>
      </c>
      <c r="H226" s="67">
        <v>2</v>
      </c>
      <c r="I226" s="67">
        <f t="shared" si="55"/>
        <v>7</v>
      </c>
      <c r="J226" s="50" t="s">
        <v>226</v>
      </c>
      <c r="K226" s="15">
        <v>4.2</v>
      </c>
      <c r="L226" s="13"/>
      <c r="M226" s="13"/>
      <c r="N226" s="50">
        <v>3</v>
      </c>
      <c r="O226" s="50" t="str">
        <f t="shared" si="56"/>
        <v/>
      </c>
      <c r="P226" s="67" t="str">
        <f t="shared" si="57"/>
        <v/>
      </c>
      <c r="Q226" s="81" t="str">
        <f t="shared" si="58"/>
        <v/>
      </c>
      <c r="R226" s="50">
        <f t="shared" si="59"/>
        <v>500</v>
      </c>
      <c r="S226" s="67">
        <f t="shared" si="60"/>
        <v>420</v>
      </c>
      <c r="T226" s="81">
        <f t="shared" si="61"/>
        <v>-80</v>
      </c>
    </row>
    <row r="227" spans="3:20" x14ac:dyDescent="0.25">
      <c r="C227" s="8">
        <v>44331</v>
      </c>
      <c r="D227" s="67" t="s">
        <v>124</v>
      </c>
      <c r="E227" s="67">
        <v>6</v>
      </c>
      <c r="F227" s="9">
        <v>9</v>
      </c>
      <c r="G227" s="67">
        <v>5</v>
      </c>
      <c r="H227" s="67">
        <v>1</v>
      </c>
      <c r="I227" s="67">
        <f t="shared" si="55"/>
        <v>6</v>
      </c>
      <c r="J227" s="50" t="s">
        <v>234</v>
      </c>
      <c r="K227" s="15">
        <v>3.8</v>
      </c>
      <c r="L227" s="13"/>
      <c r="M227" s="13"/>
      <c r="N227" s="50">
        <v>5</v>
      </c>
      <c r="O227" s="50" t="str">
        <f t="shared" si="56"/>
        <v/>
      </c>
      <c r="P227" s="67" t="str">
        <f t="shared" si="57"/>
        <v/>
      </c>
      <c r="Q227" s="81" t="str">
        <f t="shared" si="58"/>
        <v/>
      </c>
      <c r="R227" s="50">
        <f t="shared" si="59"/>
        <v>500</v>
      </c>
      <c r="S227" s="67">
        <f t="shared" si="60"/>
        <v>380</v>
      </c>
      <c r="T227" s="81">
        <f t="shared" si="61"/>
        <v>-120</v>
      </c>
    </row>
    <row r="228" spans="3:20" x14ac:dyDescent="0.25">
      <c r="C228" s="8">
        <v>44331</v>
      </c>
      <c r="D228" s="67" t="s">
        <v>124</v>
      </c>
      <c r="E228" s="67">
        <v>8</v>
      </c>
      <c r="F228" s="9">
        <v>8</v>
      </c>
      <c r="G228" s="67">
        <v>4</v>
      </c>
      <c r="H228" s="67">
        <v>1</v>
      </c>
      <c r="I228" s="67">
        <f t="shared" si="55"/>
        <v>5</v>
      </c>
      <c r="J228" s="50" t="s">
        <v>235</v>
      </c>
      <c r="K228" s="15">
        <v>3.7</v>
      </c>
      <c r="L228" s="13"/>
      <c r="M228" s="13"/>
      <c r="N228" s="50">
        <v>2</v>
      </c>
      <c r="O228" s="50">
        <f t="shared" si="56"/>
        <v>400</v>
      </c>
      <c r="P228" s="67">
        <f t="shared" si="57"/>
        <v>370</v>
      </c>
      <c r="Q228" s="81">
        <f t="shared" si="58"/>
        <v>-30</v>
      </c>
      <c r="R228" s="50">
        <f t="shared" si="59"/>
        <v>400</v>
      </c>
      <c r="S228" s="67">
        <f t="shared" si="60"/>
        <v>370</v>
      </c>
      <c r="T228" s="81">
        <f t="shared" si="61"/>
        <v>-30</v>
      </c>
    </row>
    <row r="229" spans="3:20" x14ac:dyDescent="0.25">
      <c r="C229" s="8">
        <v>44338</v>
      </c>
      <c r="D229" s="67" t="s">
        <v>124</v>
      </c>
      <c r="E229" s="67">
        <v>2</v>
      </c>
      <c r="F229" s="9">
        <v>8</v>
      </c>
      <c r="G229" s="67">
        <v>2</v>
      </c>
      <c r="H229" s="67">
        <v>3</v>
      </c>
      <c r="I229" s="67">
        <f t="shared" si="55"/>
        <v>5</v>
      </c>
      <c r="J229" s="50" t="s">
        <v>236</v>
      </c>
      <c r="K229" s="37"/>
      <c r="L229" s="13"/>
      <c r="M229" s="17">
        <v>14.7</v>
      </c>
      <c r="N229" s="50">
        <v>6</v>
      </c>
      <c r="O229" s="50">
        <f t="shared" si="56"/>
        <v>200</v>
      </c>
      <c r="P229" s="67" t="str">
        <f t="shared" si="57"/>
        <v/>
      </c>
      <c r="Q229" s="81">
        <f t="shared" si="58"/>
        <v>-200</v>
      </c>
      <c r="R229" s="50">
        <f t="shared" si="59"/>
        <v>200</v>
      </c>
      <c r="S229" s="67" t="str">
        <f t="shared" si="60"/>
        <v/>
      </c>
      <c r="T229" s="81">
        <f t="shared" si="61"/>
        <v>-200</v>
      </c>
    </row>
    <row r="230" spans="3:20" x14ac:dyDescent="0.25">
      <c r="C230" s="8">
        <v>44338</v>
      </c>
      <c r="D230" s="67" t="s">
        <v>124</v>
      </c>
      <c r="E230" s="67">
        <v>4</v>
      </c>
      <c r="F230" s="9">
        <v>8</v>
      </c>
      <c r="G230" s="67">
        <v>3</v>
      </c>
      <c r="H230" s="67">
        <v>1</v>
      </c>
      <c r="I230" s="67">
        <f t="shared" si="55"/>
        <v>4</v>
      </c>
      <c r="J230" s="50" t="s">
        <v>237</v>
      </c>
      <c r="K230" s="15">
        <v>2.1</v>
      </c>
      <c r="L230" s="13"/>
      <c r="M230" s="13"/>
      <c r="N230" s="50">
        <v>3</v>
      </c>
      <c r="O230" s="50">
        <f t="shared" si="56"/>
        <v>300</v>
      </c>
      <c r="P230" s="67">
        <f t="shared" si="57"/>
        <v>210</v>
      </c>
      <c r="Q230" s="81">
        <f t="shared" si="58"/>
        <v>-90</v>
      </c>
      <c r="R230" s="50">
        <f t="shared" si="59"/>
        <v>300</v>
      </c>
      <c r="S230" s="67">
        <f t="shared" si="60"/>
        <v>210</v>
      </c>
      <c r="T230" s="81">
        <f t="shared" si="61"/>
        <v>-90</v>
      </c>
    </row>
    <row r="231" spans="3:20" x14ac:dyDescent="0.25">
      <c r="C231" s="8">
        <v>44338</v>
      </c>
      <c r="D231" s="67" t="s">
        <v>124</v>
      </c>
      <c r="E231" s="67">
        <v>8</v>
      </c>
      <c r="F231" s="9">
        <v>15</v>
      </c>
      <c r="G231" s="67">
        <v>6</v>
      </c>
      <c r="H231" s="67">
        <v>2</v>
      </c>
      <c r="I231" s="67">
        <f t="shared" si="55"/>
        <v>8</v>
      </c>
      <c r="J231" s="50" t="s">
        <v>238</v>
      </c>
      <c r="K231" s="37"/>
      <c r="L231" s="13"/>
      <c r="M231" s="17">
        <v>151</v>
      </c>
      <c r="N231" s="50">
        <v>10</v>
      </c>
      <c r="O231" s="50" t="str">
        <f t="shared" si="56"/>
        <v/>
      </c>
      <c r="P231" s="67" t="str">
        <f t="shared" si="57"/>
        <v/>
      </c>
      <c r="Q231" s="81" t="str">
        <f t="shared" si="58"/>
        <v/>
      </c>
      <c r="R231" s="50">
        <f t="shared" si="59"/>
        <v>600</v>
      </c>
      <c r="S231" s="67" t="str">
        <f t="shared" si="60"/>
        <v/>
      </c>
      <c r="T231" s="81">
        <f t="shared" si="61"/>
        <v>-600</v>
      </c>
    </row>
    <row r="232" spans="3:20" x14ac:dyDescent="0.25">
      <c r="C232" s="8">
        <v>44338</v>
      </c>
      <c r="D232" s="67" t="s">
        <v>124</v>
      </c>
      <c r="E232" s="67">
        <v>9</v>
      </c>
      <c r="F232" s="9">
        <v>16</v>
      </c>
      <c r="G232" s="67">
        <v>5</v>
      </c>
      <c r="H232" s="67">
        <v>5</v>
      </c>
      <c r="I232" s="67">
        <f t="shared" si="55"/>
        <v>10</v>
      </c>
      <c r="J232" s="50" t="s">
        <v>239</v>
      </c>
      <c r="K232" s="37"/>
      <c r="L232" s="16">
        <v>8.5</v>
      </c>
      <c r="M232" s="13"/>
      <c r="N232" s="50">
        <v>6</v>
      </c>
      <c r="O232" s="50" t="str">
        <f t="shared" si="56"/>
        <v/>
      </c>
      <c r="P232" s="67" t="str">
        <f t="shared" si="57"/>
        <v/>
      </c>
      <c r="Q232" s="81" t="str">
        <f t="shared" si="58"/>
        <v/>
      </c>
      <c r="R232" s="50">
        <f t="shared" si="59"/>
        <v>500</v>
      </c>
      <c r="S232" s="67" t="str">
        <f t="shared" si="60"/>
        <v/>
      </c>
      <c r="T232" s="81">
        <f t="shared" si="61"/>
        <v>-500</v>
      </c>
    </row>
    <row r="233" spans="3:20" x14ac:dyDescent="0.25">
      <c r="C233" s="8">
        <v>44345</v>
      </c>
      <c r="D233" s="67" t="s">
        <v>124</v>
      </c>
      <c r="E233" s="67">
        <v>4</v>
      </c>
      <c r="F233" s="9">
        <v>11</v>
      </c>
      <c r="G233" s="67">
        <v>3</v>
      </c>
      <c r="H233" s="67">
        <v>5</v>
      </c>
      <c r="I233" s="67">
        <f t="shared" si="55"/>
        <v>8</v>
      </c>
      <c r="J233" s="50" t="s">
        <v>240</v>
      </c>
      <c r="K233" s="15">
        <v>3.6</v>
      </c>
      <c r="L233" s="13"/>
      <c r="M233" s="13"/>
      <c r="N233" s="50">
        <v>1</v>
      </c>
      <c r="O233" s="50">
        <f t="shared" si="56"/>
        <v>300</v>
      </c>
      <c r="P233" s="67">
        <f t="shared" si="57"/>
        <v>360</v>
      </c>
      <c r="Q233" s="81">
        <f t="shared" si="58"/>
        <v>60</v>
      </c>
      <c r="R233" s="50">
        <f t="shared" si="59"/>
        <v>300</v>
      </c>
      <c r="S233" s="67">
        <f t="shared" si="60"/>
        <v>360</v>
      </c>
      <c r="T233" s="81">
        <f t="shared" si="61"/>
        <v>60</v>
      </c>
    </row>
    <row r="234" spans="3:20" x14ac:dyDescent="0.25">
      <c r="C234" s="8">
        <v>44345</v>
      </c>
      <c r="D234" s="67" t="s">
        <v>124</v>
      </c>
      <c r="E234" s="67">
        <v>5</v>
      </c>
      <c r="F234" s="9">
        <v>12</v>
      </c>
      <c r="G234" s="67">
        <v>4</v>
      </c>
      <c r="H234" s="67">
        <v>2</v>
      </c>
      <c r="I234" s="67">
        <f t="shared" si="55"/>
        <v>6</v>
      </c>
      <c r="J234" s="50" t="s">
        <v>241</v>
      </c>
      <c r="K234" s="15">
        <v>13</v>
      </c>
      <c r="L234" s="13"/>
      <c r="M234" s="13"/>
      <c r="N234" s="50">
        <v>2</v>
      </c>
      <c r="O234" s="50">
        <f t="shared" si="56"/>
        <v>400</v>
      </c>
      <c r="P234" s="67">
        <f t="shared" si="57"/>
        <v>1300</v>
      </c>
      <c r="Q234" s="81">
        <f t="shared" si="58"/>
        <v>900</v>
      </c>
      <c r="R234" s="50">
        <f t="shared" si="59"/>
        <v>400</v>
      </c>
      <c r="S234" s="67">
        <f t="shared" si="60"/>
        <v>1300</v>
      </c>
      <c r="T234" s="81">
        <f t="shared" si="61"/>
        <v>900</v>
      </c>
    </row>
    <row r="235" spans="3:20" x14ac:dyDescent="0.25">
      <c r="C235" s="8">
        <v>44345</v>
      </c>
      <c r="D235" s="67" t="s">
        <v>124</v>
      </c>
      <c r="E235" s="67">
        <v>6</v>
      </c>
      <c r="F235" s="9">
        <v>8</v>
      </c>
      <c r="G235" s="67">
        <v>3</v>
      </c>
      <c r="H235" s="67">
        <v>1</v>
      </c>
      <c r="I235" s="67">
        <f t="shared" si="55"/>
        <v>4</v>
      </c>
      <c r="J235" s="50" t="s">
        <v>21</v>
      </c>
      <c r="K235" s="15">
        <v>2.8</v>
      </c>
      <c r="L235" s="13"/>
      <c r="M235" s="13"/>
      <c r="N235" s="50">
        <v>3</v>
      </c>
      <c r="O235" s="50">
        <f t="shared" si="56"/>
        <v>300</v>
      </c>
      <c r="P235" s="67">
        <f t="shared" ref="P235:P247" si="62">IF(O235="","",IF(K235="","",IF(G235=1,O235*K235,IF(N235&gt;4,"",100*K235))))</f>
        <v>280</v>
      </c>
      <c r="Q235" s="81">
        <f t="shared" ref="Q235:Q247" si="63">IF(O235="","",IF(P235="",O235*-1,P235-O235))</f>
        <v>-20</v>
      </c>
      <c r="R235" s="50">
        <f t="shared" ref="R235:R264" si="64">100*G235</f>
        <v>300</v>
      </c>
      <c r="S235" s="67">
        <f t="shared" ref="S235:S253" si="65">IF(R235="","",IF(K235="","",100*K235))</f>
        <v>280</v>
      </c>
      <c r="T235" s="81">
        <f t="shared" ref="T235:T253" si="66">IF(R235="","",IF(S235="",R235*-1,S235-R235))</f>
        <v>-20</v>
      </c>
    </row>
    <row r="236" spans="3:20" x14ac:dyDescent="0.25">
      <c r="C236" s="8">
        <v>44345</v>
      </c>
      <c r="D236" s="67" t="s">
        <v>124</v>
      </c>
      <c r="E236" s="67">
        <v>7</v>
      </c>
      <c r="F236" s="9">
        <v>12</v>
      </c>
      <c r="G236" s="67">
        <v>3</v>
      </c>
      <c r="H236" s="67">
        <v>4</v>
      </c>
      <c r="I236" s="67">
        <f t="shared" si="55"/>
        <v>7</v>
      </c>
      <c r="J236" s="50" t="s">
        <v>242</v>
      </c>
      <c r="K236" s="37"/>
      <c r="L236" s="16">
        <v>9.5</v>
      </c>
      <c r="M236" s="13"/>
      <c r="N236" s="50">
        <v>8</v>
      </c>
      <c r="O236" s="50">
        <f t="shared" si="56"/>
        <v>300</v>
      </c>
      <c r="P236" s="67" t="str">
        <f t="shared" si="62"/>
        <v/>
      </c>
      <c r="Q236" s="81">
        <f t="shared" si="63"/>
        <v>-300</v>
      </c>
      <c r="R236" s="50">
        <f t="shared" si="64"/>
        <v>300</v>
      </c>
      <c r="S236" s="67" t="str">
        <f t="shared" si="65"/>
        <v/>
      </c>
      <c r="T236" s="81">
        <f t="shared" si="66"/>
        <v>-300</v>
      </c>
    </row>
    <row r="237" spans="3:20" x14ac:dyDescent="0.25">
      <c r="C237" s="8">
        <v>44345</v>
      </c>
      <c r="D237" s="67" t="s">
        <v>124</v>
      </c>
      <c r="E237" s="67">
        <v>9</v>
      </c>
      <c r="F237" s="9">
        <v>6</v>
      </c>
      <c r="G237" s="67">
        <v>2</v>
      </c>
      <c r="H237" s="67">
        <v>3</v>
      </c>
      <c r="I237" s="67">
        <f t="shared" si="55"/>
        <v>5</v>
      </c>
      <c r="J237" s="50" t="s">
        <v>193</v>
      </c>
      <c r="K237" s="37"/>
      <c r="L237" s="16">
        <v>4.9000000000000004</v>
      </c>
      <c r="M237" s="13"/>
      <c r="N237" s="50">
        <v>5</v>
      </c>
      <c r="O237" s="50">
        <f t="shared" si="56"/>
        <v>200</v>
      </c>
      <c r="P237" s="67" t="str">
        <f t="shared" si="62"/>
        <v/>
      </c>
      <c r="Q237" s="81">
        <f t="shared" si="63"/>
        <v>-200</v>
      </c>
      <c r="R237" s="50">
        <f t="shared" si="64"/>
        <v>200</v>
      </c>
      <c r="S237" s="67" t="str">
        <f t="shared" si="65"/>
        <v/>
      </c>
      <c r="T237" s="81">
        <f t="shared" si="66"/>
        <v>-200</v>
      </c>
    </row>
    <row r="238" spans="3:20" x14ac:dyDescent="0.25">
      <c r="C238" s="8">
        <v>44352</v>
      </c>
      <c r="D238" s="67" t="s">
        <v>124</v>
      </c>
      <c r="E238" s="67">
        <v>1</v>
      </c>
      <c r="F238" s="9">
        <v>6</v>
      </c>
      <c r="G238" s="67">
        <v>1</v>
      </c>
      <c r="H238" s="67">
        <v>1</v>
      </c>
      <c r="I238" s="67">
        <f t="shared" si="55"/>
        <v>2</v>
      </c>
      <c r="J238" s="50" t="s">
        <v>224</v>
      </c>
      <c r="K238" s="15">
        <v>1.35</v>
      </c>
      <c r="L238" s="13"/>
      <c r="M238" s="13"/>
      <c r="N238" s="50">
        <v>1</v>
      </c>
      <c r="O238" s="50">
        <f t="shared" si="56"/>
        <v>200</v>
      </c>
      <c r="P238" s="67">
        <f t="shared" si="62"/>
        <v>270</v>
      </c>
      <c r="Q238" s="81">
        <f t="shared" si="63"/>
        <v>70</v>
      </c>
      <c r="R238" s="50">
        <f t="shared" si="64"/>
        <v>100</v>
      </c>
      <c r="S238" s="67">
        <f t="shared" si="65"/>
        <v>135</v>
      </c>
      <c r="T238" s="81">
        <f t="shared" si="66"/>
        <v>35</v>
      </c>
    </row>
    <row r="239" spans="3:20" x14ac:dyDescent="0.25">
      <c r="C239" s="8">
        <v>44352</v>
      </c>
      <c r="D239" s="67" t="s">
        <v>124</v>
      </c>
      <c r="E239" s="67">
        <v>2</v>
      </c>
      <c r="F239" s="9">
        <v>9</v>
      </c>
      <c r="G239" s="67">
        <v>4</v>
      </c>
      <c r="H239" s="67">
        <v>1</v>
      </c>
      <c r="I239" s="67">
        <f t="shared" si="55"/>
        <v>5</v>
      </c>
      <c r="J239" s="50" t="s">
        <v>243</v>
      </c>
      <c r="K239" s="15">
        <v>3.3</v>
      </c>
      <c r="L239" s="13"/>
      <c r="M239" s="13"/>
      <c r="N239" s="50">
        <v>1</v>
      </c>
      <c r="O239" s="50">
        <f t="shared" si="56"/>
        <v>400</v>
      </c>
      <c r="P239" s="67">
        <f t="shared" si="62"/>
        <v>330</v>
      </c>
      <c r="Q239" s="81">
        <f t="shared" si="63"/>
        <v>-70</v>
      </c>
      <c r="R239" s="50">
        <f t="shared" si="64"/>
        <v>400</v>
      </c>
      <c r="S239" s="67">
        <f t="shared" si="65"/>
        <v>330</v>
      </c>
      <c r="T239" s="81">
        <f t="shared" si="66"/>
        <v>-70</v>
      </c>
    </row>
    <row r="240" spans="3:20" x14ac:dyDescent="0.25">
      <c r="C240" s="8">
        <v>44352</v>
      </c>
      <c r="D240" s="67" t="s">
        <v>124</v>
      </c>
      <c r="E240" s="67">
        <v>5</v>
      </c>
      <c r="F240" s="9">
        <v>10</v>
      </c>
      <c r="G240" s="67">
        <v>4</v>
      </c>
      <c r="H240" s="67">
        <v>4</v>
      </c>
      <c r="I240" s="67">
        <f t="shared" si="55"/>
        <v>8</v>
      </c>
      <c r="J240" s="50" t="s">
        <v>235</v>
      </c>
      <c r="K240" s="15">
        <v>2.6</v>
      </c>
      <c r="L240" s="13"/>
      <c r="M240" s="13"/>
      <c r="N240" s="50">
        <v>1</v>
      </c>
      <c r="O240" s="50">
        <f t="shared" si="56"/>
        <v>400</v>
      </c>
      <c r="P240" s="67">
        <f t="shared" si="62"/>
        <v>260</v>
      </c>
      <c r="Q240" s="81">
        <f t="shared" si="63"/>
        <v>-140</v>
      </c>
      <c r="R240" s="50">
        <f t="shared" si="64"/>
        <v>400</v>
      </c>
      <c r="S240" s="67">
        <f t="shared" si="65"/>
        <v>260</v>
      </c>
      <c r="T240" s="81">
        <f t="shared" si="66"/>
        <v>-140</v>
      </c>
    </row>
    <row r="241" spans="3:20" x14ac:dyDescent="0.25">
      <c r="C241" s="8">
        <v>44352</v>
      </c>
      <c r="D241" s="67" t="s">
        <v>124</v>
      </c>
      <c r="E241" s="67">
        <v>9</v>
      </c>
      <c r="F241" s="9">
        <v>16</v>
      </c>
      <c r="G241" s="67">
        <v>5</v>
      </c>
      <c r="H241" s="67">
        <v>1</v>
      </c>
      <c r="I241" s="67">
        <f t="shared" si="55"/>
        <v>6</v>
      </c>
      <c r="J241" s="50" t="s">
        <v>244</v>
      </c>
      <c r="K241" s="15">
        <v>6</v>
      </c>
      <c r="L241" s="13"/>
      <c r="M241" s="13"/>
      <c r="N241" s="50">
        <v>5</v>
      </c>
      <c r="O241" s="50" t="str">
        <f t="shared" si="56"/>
        <v/>
      </c>
      <c r="P241" s="67" t="str">
        <f t="shared" si="62"/>
        <v/>
      </c>
      <c r="Q241" s="81" t="str">
        <f t="shared" si="63"/>
        <v/>
      </c>
      <c r="R241" s="50">
        <f t="shared" si="64"/>
        <v>500</v>
      </c>
      <c r="S241" s="67">
        <f t="shared" si="65"/>
        <v>600</v>
      </c>
      <c r="T241" s="81">
        <f t="shared" si="66"/>
        <v>100</v>
      </c>
    </row>
    <row r="242" spans="3:20" x14ac:dyDescent="0.25">
      <c r="C242" s="8">
        <v>44359</v>
      </c>
      <c r="D242" s="67" t="s">
        <v>90</v>
      </c>
      <c r="E242" s="67">
        <v>4</v>
      </c>
      <c r="F242" s="9">
        <v>13</v>
      </c>
      <c r="G242" s="67">
        <v>3</v>
      </c>
      <c r="H242" s="67">
        <v>4</v>
      </c>
      <c r="I242" s="67">
        <f t="shared" si="55"/>
        <v>7</v>
      </c>
      <c r="J242" s="50" t="s">
        <v>245</v>
      </c>
      <c r="K242" s="37"/>
      <c r="L242" s="13"/>
      <c r="M242" s="17">
        <v>36.1</v>
      </c>
      <c r="N242" s="50">
        <v>8</v>
      </c>
      <c r="O242" s="50">
        <f t="shared" si="56"/>
        <v>300</v>
      </c>
      <c r="P242" s="67" t="str">
        <f t="shared" si="62"/>
        <v/>
      </c>
      <c r="Q242" s="81">
        <f t="shared" si="63"/>
        <v>-300</v>
      </c>
      <c r="R242" s="50">
        <f t="shared" si="64"/>
        <v>300</v>
      </c>
      <c r="S242" s="67" t="str">
        <f t="shared" si="65"/>
        <v/>
      </c>
      <c r="T242" s="81">
        <f t="shared" si="66"/>
        <v>-300</v>
      </c>
    </row>
    <row r="243" spans="3:20" x14ac:dyDescent="0.25">
      <c r="C243" s="8">
        <v>44359</v>
      </c>
      <c r="D243" s="67" t="s">
        <v>90</v>
      </c>
      <c r="E243" s="67">
        <v>5</v>
      </c>
      <c r="F243" s="9">
        <v>9</v>
      </c>
      <c r="G243" s="67">
        <v>3</v>
      </c>
      <c r="H243" s="67">
        <v>3</v>
      </c>
      <c r="I243" s="67">
        <f t="shared" si="55"/>
        <v>6</v>
      </c>
      <c r="J243" s="50" t="s">
        <v>246</v>
      </c>
      <c r="K243" s="15">
        <v>6</v>
      </c>
      <c r="L243" s="13"/>
      <c r="M243" s="13"/>
      <c r="N243" s="50">
        <v>3</v>
      </c>
      <c r="O243" s="50">
        <f t="shared" si="56"/>
        <v>300</v>
      </c>
      <c r="P243" s="67">
        <f t="shared" si="62"/>
        <v>600</v>
      </c>
      <c r="Q243" s="81">
        <f t="shared" si="63"/>
        <v>300</v>
      </c>
      <c r="R243" s="50">
        <f t="shared" si="64"/>
        <v>300</v>
      </c>
      <c r="S243" s="67">
        <f t="shared" si="65"/>
        <v>600</v>
      </c>
      <c r="T243" s="81">
        <f t="shared" si="66"/>
        <v>300</v>
      </c>
    </row>
    <row r="244" spans="3:20" x14ac:dyDescent="0.25">
      <c r="C244" s="8">
        <v>44359</v>
      </c>
      <c r="D244" s="67" t="s">
        <v>90</v>
      </c>
      <c r="E244" s="67">
        <v>8</v>
      </c>
      <c r="F244" s="9">
        <v>13</v>
      </c>
      <c r="G244" s="67">
        <v>8</v>
      </c>
      <c r="H244" s="67">
        <v>3</v>
      </c>
      <c r="I244" s="67">
        <f t="shared" si="55"/>
        <v>11</v>
      </c>
      <c r="J244" s="50" t="s">
        <v>247</v>
      </c>
      <c r="K244" s="15">
        <v>7</v>
      </c>
      <c r="L244" s="13"/>
      <c r="M244" s="13"/>
      <c r="N244" s="50">
        <v>5</v>
      </c>
      <c r="O244" s="50" t="str">
        <f t="shared" si="56"/>
        <v/>
      </c>
      <c r="P244" s="67" t="str">
        <f t="shared" si="62"/>
        <v/>
      </c>
      <c r="Q244" s="81" t="str">
        <f t="shared" si="63"/>
        <v/>
      </c>
      <c r="R244" s="50">
        <f t="shared" si="64"/>
        <v>800</v>
      </c>
      <c r="S244" s="67">
        <f t="shared" si="65"/>
        <v>700</v>
      </c>
      <c r="T244" s="81">
        <f t="shared" si="66"/>
        <v>-100</v>
      </c>
    </row>
    <row r="245" spans="3:20" x14ac:dyDescent="0.25">
      <c r="C245" s="8">
        <v>44359</v>
      </c>
      <c r="D245" s="67" t="s">
        <v>90</v>
      </c>
      <c r="E245" s="67">
        <v>9</v>
      </c>
      <c r="F245" s="9">
        <v>9</v>
      </c>
      <c r="G245" s="67">
        <v>3</v>
      </c>
      <c r="H245" s="67">
        <v>3</v>
      </c>
      <c r="I245" s="67">
        <f t="shared" si="55"/>
        <v>6</v>
      </c>
      <c r="J245" s="50" t="s">
        <v>248</v>
      </c>
      <c r="K245" s="15">
        <v>4</v>
      </c>
      <c r="L245" s="13"/>
      <c r="M245" s="13"/>
      <c r="N245" s="50">
        <v>1</v>
      </c>
      <c r="O245" s="50">
        <f t="shared" si="56"/>
        <v>300</v>
      </c>
      <c r="P245" s="67">
        <f t="shared" si="62"/>
        <v>400</v>
      </c>
      <c r="Q245" s="81">
        <f t="shared" si="63"/>
        <v>100</v>
      </c>
      <c r="R245" s="50">
        <f t="shared" si="64"/>
        <v>300</v>
      </c>
      <c r="S245" s="67">
        <f t="shared" si="65"/>
        <v>400</v>
      </c>
      <c r="T245" s="81">
        <f t="shared" si="66"/>
        <v>100</v>
      </c>
    </row>
    <row r="246" spans="3:20" x14ac:dyDescent="0.25">
      <c r="C246" s="8">
        <v>44366</v>
      </c>
      <c r="D246" s="67" t="s">
        <v>124</v>
      </c>
      <c r="E246" s="67">
        <v>2</v>
      </c>
      <c r="F246" s="9">
        <v>11</v>
      </c>
      <c r="G246" s="67">
        <v>2</v>
      </c>
      <c r="H246" s="67">
        <v>5</v>
      </c>
      <c r="I246" s="67">
        <f t="shared" si="55"/>
        <v>7</v>
      </c>
      <c r="J246" s="67" t="s">
        <v>249</v>
      </c>
      <c r="K246" s="15">
        <v>2.8</v>
      </c>
      <c r="L246" s="13"/>
      <c r="M246" s="13"/>
      <c r="N246" s="67">
        <v>1</v>
      </c>
      <c r="O246" s="50">
        <f t="shared" si="56"/>
        <v>200</v>
      </c>
      <c r="P246" s="67">
        <f t="shared" si="62"/>
        <v>280</v>
      </c>
      <c r="Q246" s="81">
        <f t="shared" si="63"/>
        <v>80</v>
      </c>
      <c r="R246" s="50">
        <f t="shared" si="64"/>
        <v>200</v>
      </c>
      <c r="S246" s="67">
        <f t="shared" si="65"/>
        <v>280</v>
      </c>
      <c r="T246" s="81">
        <f t="shared" si="66"/>
        <v>80</v>
      </c>
    </row>
    <row r="247" spans="3:20" x14ac:dyDescent="0.25">
      <c r="C247" s="8">
        <v>44366</v>
      </c>
      <c r="D247" s="67" t="s">
        <v>124</v>
      </c>
      <c r="E247" s="67">
        <v>4</v>
      </c>
      <c r="F247" s="9">
        <v>11</v>
      </c>
      <c r="G247" s="67">
        <v>3</v>
      </c>
      <c r="H247" s="67">
        <v>5</v>
      </c>
      <c r="I247" s="67">
        <f t="shared" si="55"/>
        <v>8</v>
      </c>
      <c r="J247" s="67" t="s">
        <v>250</v>
      </c>
      <c r="K247" s="13"/>
      <c r="L247" s="16">
        <v>11</v>
      </c>
      <c r="M247" s="13"/>
      <c r="N247" s="67">
        <v>6</v>
      </c>
      <c r="O247" s="50">
        <f t="shared" si="56"/>
        <v>300</v>
      </c>
      <c r="P247" s="67" t="str">
        <f t="shared" si="62"/>
        <v/>
      </c>
      <c r="Q247" s="81">
        <f t="shared" si="63"/>
        <v>-300</v>
      </c>
      <c r="R247" s="50">
        <f t="shared" si="64"/>
        <v>300</v>
      </c>
      <c r="S247" s="67" t="str">
        <f t="shared" si="65"/>
        <v/>
      </c>
      <c r="T247" s="81">
        <f t="shared" si="66"/>
        <v>-300</v>
      </c>
    </row>
    <row r="248" spans="3:20" x14ac:dyDescent="0.25">
      <c r="C248" s="8">
        <v>44366</v>
      </c>
      <c r="D248" s="67" t="s">
        <v>124</v>
      </c>
      <c r="E248" s="67">
        <v>5</v>
      </c>
      <c r="F248" s="9">
        <v>10</v>
      </c>
      <c r="G248" s="67">
        <v>2</v>
      </c>
      <c r="H248" s="67">
        <v>2</v>
      </c>
      <c r="I248" s="67">
        <f t="shared" si="55"/>
        <v>4</v>
      </c>
      <c r="J248" s="67" t="s">
        <v>251</v>
      </c>
      <c r="K248" s="13"/>
      <c r="L248" s="16">
        <v>7.5</v>
      </c>
      <c r="M248" s="13"/>
      <c r="N248" s="67">
        <v>4</v>
      </c>
      <c r="O248" s="50">
        <f t="shared" si="56"/>
        <v>200</v>
      </c>
      <c r="P248" s="67" t="str">
        <f t="shared" ref="P248:P264" si="67">IF(O248="","",IF(K248="","",IF(G248=1,O248*K248,IF(N248&gt;4,"",100*K248))))</f>
        <v/>
      </c>
      <c r="Q248" s="81">
        <f t="shared" ref="Q248:Q264" si="68">IF(O248="","",IF(P248="",O248*-1,P248-O248))</f>
        <v>-200</v>
      </c>
      <c r="R248" s="50">
        <f t="shared" si="64"/>
        <v>200</v>
      </c>
      <c r="S248" s="67" t="str">
        <f t="shared" si="65"/>
        <v/>
      </c>
      <c r="T248" s="81">
        <f t="shared" si="66"/>
        <v>-200</v>
      </c>
    </row>
    <row r="249" spans="3:20" x14ac:dyDescent="0.25">
      <c r="C249" s="8">
        <v>44366</v>
      </c>
      <c r="D249" s="67" t="s">
        <v>124</v>
      </c>
      <c r="E249" s="67">
        <v>8</v>
      </c>
      <c r="F249" s="9">
        <v>11</v>
      </c>
      <c r="G249" s="67">
        <v>3</v>
      </c>
      <c r="H249" s="67">
        <v>2</v>
      </c>
      <c r="I249" s="67">
        <f t="shared" si="55"/>
        <v>5</v>
      </c>
      <c r="J249" s="67" t="s">
        <v>225</v>
      </c>
      <c r="K249" s="15">
        <v>2.5</v>
      </c>
      <c r="L249" s="13"/>
      <c r="M249" s="13"/>
      <c r="N249" s="67">
        <v>2</v>
      </c>
      <c r="O249" s="50">
        <f t="shared" si="56"/>
        <v>300</v>
      </c>
      <c r="P249" s="67">
        <f t="shared" si="67"/>
        <v>250</v>
      </c>
      <c r="Q249" s="81">
        <f t="shared" si="68"/>
        <v>-50</v>
      </c>
      <c r="R249" s="50">
        <f t="shared" si="64"/>
        <v>300</v>
      </c>
      <c r="S249" s="67">
        <f t="shared" si="65"/>
        <v>250</v>
      </c>
      <c r="T249" s="81">
        <f t="shared" si="66"/>
        <v>-50</v>
      </c>
    </row>
    <row r="250" spans="3:20" x14ac:dyDescent="0.25">
      <c r="C250" s="8">
        <v>44366</v>
      </c>
      <c r="D250" s="67" t="s">
        <v>124</v>
      </c>
      <c r="E250" s="67">
        <v>9</v>
      </c>
      <c r="F250" s="9">
        <v>11</v>
      </c>
      <c r="G250" s="67">
        <v>7</v>
      </c>
      <c r="H250" s="67">
        <v>4</v>
      </c>
      <c r="I250" s="67">
        <f t="shared" si="55"/>
        <v>11</v>
      </c>
      <c r="J250" s="67" t="s">
        <v>123</v>
      </c>
      <c r="K250" s="15">
        <v>4.8</v>
      </c>
      <c r="L250" s="13"/>
      <c r="M250" s="13"/>
      <c r="N250" s="67">
        <v>4</v>
      </c>
      <c r="O250" s="50" t="str">
        <f t="shared" si="56"/>
        <v/>
      </c>
      <c r="P250" s="67" t="str">
        <f t="shared" si="67"/>
        <v/>
      </c>
      <c r="Q250" s="81" t="str">
        <f t="shared" si="68"/>
        <v/>
      </c>
      <c r="R250" s="50">
        <f t="shared" si="64"/>
        <v>700</v>
      </c>
      <c r="S250" s="67">
        <f t="shared" si="65"/>
        <v>480</v>
      </c>
      <c r="T250" s="81">
        <f t="shared" si="66"/>
        <v>-220</v>
      </c>
    </row>
    <row r="251" spans="3:20" x14ac:dyDescent="0.25">
      <c r="C251" s="8">
        <v>44373</v>
      </c>
      <c r="D251" s="67" t="s">
        <v>9</v>
      </c>
      <c r="E251" s="67">
        <v>6</v>
      </c>
      <c r="F251" s="9">
        <v>11</v>
      </c>
      <c r="G251" s="67">
        <v>4</v>
      </c>
      <c r="H251" s="67">
        <v>4</v>
      </c>
      <c r="I251" s="67">
        <f t="shared" si="55"/>
        <v>8</v>
      </c>
      <c r="J251" s="67" t="s">
        <v>150</v>
      </c>
      <c r="K251" s="15">
        <v>3.5</v>
      </c>
      <c r="L251" s="13"/>
      <c r="M251" s="13"/>
      <c r="N251" s="67">
        <v>2</v>
      </c>
      <c r="O251" s="50">
        <f t="shared" si="56"/>
        <v>400</v>
      </c>
      <c r="P251" s="67">
        <f t="shared" si="67"/>
        <v>350</v>
      </c>
      <c r="Q251" s="81">
        <f t="shared" si="68"/>
        <v>-50</v>
      </c>
      <c r="R251" s="50">
        <f t="shared" si="64"/>
        <v>400</v>
      </c>
      <c r="S251" s="67">
        <f t="shared" si="65"/>
        <v>350</v>
      </c>
      <c r="T251" s="81">
        <f t="shared" si="66"/>
        <v>-50</v>
      </c>
    </row>
    <row r="252" spans="3:20" x14ac:dyDescent="0.25">
      <c r="C252" s="8">
        <v>44373</v>
      </c>
      <c r="D252" s="67" t="s">
        <v>9</v>
      </c>
      <c r="E252" s="67">
        <v>7</v>
      </c>
      <c r="F252" s="9">
        <v>10</v>
      </c>
      <c r="G252" s="67">
        <v>4</v>
      </c>
      <c r="H252" s="67">
        <v>2</v>
      </c>
      <c r="I252" s="67">
        <f t="shared" si="55"/>
        <v>6</v>
      </c>
      <c r="J252" s="67" t="s">
        <v>246</v>
      </c>
      <c r="K252" s="15">
        <v>8</v>
      </c>
      <c r="L252" s="13"/>
      <c r="M252" s="13"/>
      <c r="N252" s="67">
        <v>4</v>
      </c>
      <c r="O252" s="50">
        <f t="shared" si="56"/>
        <v>400</v>
      </c>
      <c r="P252" s="67">
        <f t="shared" si="67"/>
        <v>800</v>
      </c>
      <c r="Q252" s="81">
        <f t="shared" si="68"/>
        <v>400</v>
      </c>
      <c r="R252" s="50">
        <f t="shared" si="64"/>
        <v>400</v>
      </c>
      <c r="S252" s="67">
        <f t="shared" si="65"/>
        <v>800</v>
      </c>
      <c r="T252" s="81">
        <f t="shared" si="66"/>
        <v>400</v>
      </c>
    </row>
    <row r="253" spans="3:20" x14ac:dyDescent="0.25">
      <c r="C253" s="8">
        <v>44373</v>
      </c>
      <c r="D253" s="67" t="s">
        <v>9</v>
      </c>
      <c r="E253" s="67">
        <v>8</v>
      </c>
      <c r="F253" s="9">
        <v>12</v>
      </c>
      <c r="G253" s="67">
        <v>4</v>
      </c>
      <c r="H253" s="67">
        <v>5</v>
      </c>
      <c r="I253" s="67">
        <f t="shared" si="55"/>
        <v>9</v>
      </c>
      <c r="J253" s="67" t="s">
        <v>252</v>
      </c>
      <c r="K253" s="15">
        <v>3.5</v>
      </c>
      <c r="L253" s="13"/>
      <c r="M253" s="13"/>
      <c r="N253" s="67">
        <v>1</v>
      </c>
      <c r="O253" s="50">
        <f t="shared" si="56"/>
        <v>400</v>
      </c>
      <c r="P253" s="67">
        <f t="shared" si="67"/>
        <v>350</v>
      </c>
      <c r="Q253" s="81">
        <f t="shared" si="68"/>
        <v>-50</v>
      </c>
      <c r="R253" s="50">
        <f t="shared" si="64"/>
        <v>400</v>
      </c>
      <c r="S253" s="67">
        <f t="shared" si="65"/>
        <v>350</v>
      </c>
      <c r="T253" s="81">
        <f t="shared" si="66"/>
        <v>-50</v>
      </c>
    </row>
    <row r="254" spans="3:20" x14ac:dyDescent="0.25">
      <c r="C254" s="8">
        <v>44373</v>
      </c>
      <c r="D254" s="67" t="s">
        <v>9</v>
      </c>
      <c r="E254" s="67">
        <v>9</v>
      </c>
      <c r="F254" s="9">
        <v>14</v>
      </c>
      <c r="G254" s="67">
        <v>6</v>
      </c>
      <c r="H254" s="67">
        <v>6</v>
      </c>
      <c r="I254" s="67">
        <f t="shared" si="55"/>
        <v>12</v>
      </c>
      <c r="J254" s="67" t="s">
        <v>253</v>
      </c>
      <c r="K254" s="15">
        <v>2.6</v>
      </c>
      <c r="L254" s="13"/>
      <c r="M254" s="13"/>
      <c r="N254" s="67">
        <v>1</v>
      </c>
      <c r="O254" s="50" t="str">
        <f t="shared" si="56"/>
        <v/>
      </c>
      <c r="P254" s="67" t="str">
        <f t="shared" si="67"/>
        <v/>
      </c>
      <c r="Q254" s="81" t="str">
        <f t="shared" si="68"/>
        <v/>
      </c>
      <c r="R254" s="50">
        <f t="shared" si="64"/>
        <v>600</v>
      </c>
      <c r="S254" s="67">
        <f t="shared" ref="S254:S264" si="69">IF(R254="","",IF(K254="","",100*K254))</f>
        <v>260</v>
      </c>
      <c r="T254" s="81">
        <f t="shared" ref="T254:T264" si="70">IF(R254="","",IF(S254="",R254*-1,S254-R254))</f>
        <v>-340</v>
      </c>
    </row>
    <row r="255" spans="3:20" x14ac:dyDescent="0.25">
      <c r="C255" s="8">
        <v>44380</v>
      </c>
      <c r="D255" s="67" t="s">
        <v>124</v>
      </c>
      <c r="E255" s="67">
        <v>3</v>
      </c>
      <c r="F255" s="9">
        <v>9</v>
      </c>
      <c r="G255" s="67">
        <v>1</v>
      </c>
      <c r="H255" s="67">
        <v>4</v>
      </c>
      <c r="I255" s="67">
        <f t="shared" si="55"/>
        <v>5</v>
      </c>
      <c r="J255" s="67" t="s">
        <v>224</v>
      </c>
      <c r="K255" s="15">
        <v>1.8</v>
      </c>
      <c r="L255" s="13"/>
      <c r="M255" s="13"/>
      <c r="N255" s="67">
        <v>1</v>
      </c>
      <c r="O255" s="50">
        <f t="shared" si="56"/>
        <v>200</v>
      </c>
      <c r="P255" s="67">
        <f t="shared" si="67"/>
        <v>360</v>
      </c>
      <c r="Q255" s="81">
        <f t="shared" si="68"/>
        <v>160</v>
      </c>
      <c r="R255" s="50">
        <f t="shared" si="64"/>
        <v>100</v>
      </c>
      <c r="S255" s="67">
        <f t="shared" si="69"/>
        <v>180</v>
      </c>
      <c r="T255" s="81">
        <f t="shared" si="70"/>
        <v>80</v>
      </c>
    </row>
    <row r="256" spans="3:20" x14ac:dyDescent="0.25">
      <c r="C256" s="8">
        <v>44380</v>
      </c>
      <c r="D256" s="67" t="s">
        <v>124</v>
      </c>
      <c r="E256" s="67">
        <v>6</v>
      </c>
      <c r="F256" s="9">
        <v>9</v>
      </c>
      <c r="G256" s="67">
        <v>3</v>
      </c>
      <c r="H256" s="67">
        <v>3</v>
      </c>
      <c r="I256" s="67">
        <f t="shared" si="55"/>
        <v>6</v>
      </c>
      <c r="J256" s="67" t="s">
        <v>236</v>
      </c>
      <c r="K256" s="13"/>
      <c r="L256" s="16">
        <v>45.1</v>
      </c>
      <c r="M256" s="13"/>
      <c r="N256" s="67">
        <v>5</v>
      </c>
      <c r="O256" s="50">
        <f t="shared" si="56"/>
        <v>300</v>
      </c>
      <c r="P256" s="67" t="str">
        <f t="shared" si="67"/>
        <v/>
      </c>
      <c r="Q256" s="81">
        <f t="shared" si="68"/>
        <v>-300</v>
      </c>
      <c r="R256" s="50">
        <f t="shared" si="64"/>
        <v>300</v>
      </c>
      <c r="S256" s="67" t="str">
        <f t="shared" si="69"/>
        <v/>
      </c>
      <c r="T256" s="81">
        <f t="shared" si="70"/>
        <v>-300</v>
      </c>
    </row>
    <row r="257" spans="3:20" x14ac:dyDescent="0.25">
      <c r="C257" s="8">
        <v>44380</v>
      </c>
      <c r="D257" s="67" t="s">
        <v>124</v>
      </c>
      <c r="E257" s="67">
        <v>8</v>
      </c>
      <c r="F257" s="9">
        <v>11</v>
      </c>
      <c r="G257" s="67">
        <v>4</v>
      </c>
      <c r="H257" s="67">
        <v>4</v>
      </c>
      <c r="I257" s="67">
        <f t="shared" si="55"/>
        <v>8</v>
      </c>
      <c r="J257" s="67" t="s">
        <v>123</v>
      </c>
      <c r="K257" s="15">
        <v>4.4000000000000004</v>
      </c>
      <c r="L257" s="13"/>
      <c r="M257" s="13"/>
      <c r="N257" s="67">
        <v>2</v>
      </c>
      <c r="O257" s="50">
        <f t="shared" si="56"/>
        <v>400</v>
      </c>
      <c r="P257" s="67">
        <f t="shared" si="67"/>
        <v>440.00000000000006</v>
      </c>
      <c r="Q257" s="81">
        <f t="shared" si="68"/>
        <v>40.000000000000057</v>
      </c>
      <c r="R257" s="50">
        <f t="shared" si="64"/>
        <v>400</v>
      </c>
      <c r="S257" s="67">
        <f t="shared" si="69"/>
        <v>440.00000000000006</v>
      </c>
      <c r="T257" s="81">
        <f t="shared" si="70"/>
        <v>40.000000000000057</v>
      </c>
    </row>
    <row r="258" spans="3:20" x14ac:dyDescent="0.25">
      <c r="C258" s="8">
        <v>44380</v>
      </c>
      <c r="D258" s="67" t="s">
        <v>124</v>
      </c>
      <c r="E258" s="67">
        <v>9</v>
      </c>
      <c r="F258" s="9">
        <v>12</v>
      </c>
      <c r="G258" s="67">
        <v>4</v>
      </c>
      <c r="H258" s="67">
        <v>2</v>
      </c>
      <c r="I258" s="67">
        <f t="shared" si="55"/>
        <v>6</v>
      </c>
      <c r="J258" s="67" t="s">
        <v>254</v>
      </c>
      <c r="K258" s="15">
        <v>3.7</v>
      </c>
      <c r="L258" s="13"/>
      <c r="M258" s="13"/>
      <c r="N258" s="67">
        <v>2</v>
      </c>
      <c r="O258" s="50">
        <f t="shared" si="56"/>
        <v>400</v>
      </c>
      <c r="P258" s="67">
        <f t="shared" si="67"/>
        <v>370</v>
      </c>
      <c r="Q258" s="81">
        <f t="shared" si="68"/>
        <v>-30</v>
      </c>
      <c r="R258" s="50">
        <f t="shared" si="64"/>
        <v>400</v>
      </c>
      <c r="S258" s="67">
        <f t="shared" si="69"/>
        <v>370</v>
      </c>
      <c r="T258" s="81">
        <f t="shared" si="70"/>
        <v>-30</v>
      </c>
    </row>
    <row r="259" spans="3:20" x14ac:dyDescent="0.25">
      <c r="C259" s="8">
        <v>44387</v>
      </c>
      <c r="D259" s="67" t="s">
        <v>9</v>
      </c>
      <c r="E259" s="67">
        <v>5</v>
      </c>
      <c r="F259" s="9">
        <v>12</v>
      </c>
      <c r="G259" s="67">
        <v>5</v>
      </c>
      <c r="H259" s="67">
        <v>4</v>
      </c>
      <c r="I259" s="67">
        <f t="shared" si="55"/>
        <v>9</v>
      </c>
      <c r="J259" s="67" t="s">
        <v>255</v>
      </c>
      <c r="K259" s="15">
        <v>13</v>
      </c>
      <c r="L259" s="13"/>
      <c r="M259" s="13"/>
      <c r="N259" s="67">
        <v>5</v>
      </c>
      <c r="O259" s="50" t="str">
        <f t="shared" si="56"/>
        <v/>
      </c>
      <c r="P259" s="67" t="str">
        <f t="shared" si="67"/>
        <v/>
      </c>
      <c r="Q259" s="81" t="str">
        <f t="shared" si="68"/>
        <v/>
      </c>
      <c r="R259" s="50">
        <f t="shared" si="64"/>
        <v>500</v>
      </c>
      <c r="S259" s="67">
        <f t="shared" si="69"/>
        <v>1300</v>
      </c>
      <c r="T259" s="81">
        <f t="shared" si="70"/>
        <v>800</v>
      </c>
    </row>
    <row r="260" spans="3:20" x14ac:dyDescent="0.25">
      <c r="C260" s="8">
        <v>44387</v>
      </c>
      <c r="D260" s="67" t="s">
        <v>9</v>
      </c>
      <c r="E260" s="67">
        <v>7</v>
      </c>
      <c r="F260" s="9">
        <v>9</v>
      </c>
      <c r="G260" s="67">
        <v>4</v>
      </c>
      <c r="H260" s="67">
        <v>1</v>
      </c>
      <c r="I260" s="67">
        <f t="shared" si="55"/>
        <v>5</v>
      </c>
      <c r="J260" s="67" t="s">
        <v>256</v>
      </c>
      <c r="K260" s="15">
        <v>8.6999999999999993</v>
      </c>
      <c r="L260" s="13"/>
      <c r="M260" s="13"/>
      <c r="N260" s="67">
        <v>4</v>
      </c>
      <c r="O260" s="50">
        <f t="shared" si="56"/>
        <v>400</v>
      </c>
      <c r="P260" s="67">
        <f t="shared" si="67"/>
        <v>869.99999999999989</v>
      </c>
      <c r="Q260" s="81">
        <f t="shared" si="68"/>
        <v>469.99999999999989</v>
      </c>
      <c r="R260" s="50">
        <f t="shared" si="64"/>
        <v>400</v>
      </c>
      <c r="S260" s="67">
        <f t="shared" si="69"/>
        <v>869.99999999999989</v>
      </c>
      <c r="T260" s="81">
        <f t="shared" si="70"/>
        <v>469.99999999999989</v>
      </c>
    </row>
    <row r="261" spans="3:20" x14ac:dyDescent="0.25">
      <c r="C261" s="8">
        <v>44387</v>
      </c>
      <c r="D261" s="67" t="s">
        <v>9</v>
      </c>
      <c r="E261" s="67">
        <v>8</v>
      </c>
      <c r="F261" s="9">
        <v>11</v>
      </c>
      <c r="G261" s="67">
        <v>4</v>
      </c>
      <c r="H261" s="67">
        <v>2</v>
      </c>
      <c r="I261" s="67">
        <f t="shared" si="55"/>
        <v>6</v>
      </c>
      <c r="J261" s="67" t="s">
        <v>257</v>
      </c>
      <c r="K261" s="13"/>
      <c r="L261" s="16">
        <v>12</v>
      </c>
      <c r="M261" s="13"/>
      <c r="N261" s="67">
        <v>6</v>
      </c>
      <c r="O261" s="50">
        <f t="shared" si="56"/>
        <v>400</v>
      </c>
      <c r="P261" s="67" t="str">
        <f t="shared" si="67"/>
        <v/>
      </c>
      <c r="Q261" s="81">
        <f t="shared" si="68"/>
        <v>-400</v>
      </c>
      <c r="R261" s="50">
        <f t="shared" si="64"/>
        <v>400</v>
      </c>
      <c r="S261" s="67" t="str">
        <f t="shared" si="69"/>
        <v/>
      </c>
      <c r="T261" s="81">
        <f t="shared" si="70"/>
        <v>-400</v>
      </c>
    </row>
    <row r="262" spans="3:20" x14ac:dyDescent="0.25">
      <c r="C262" s="8">
        <v>44387</v>
      </c>
      <c r="D262" s="67" t="s">
        <v>9</v>
      </c>
      <c r="E262" s="67">
        <v>9</v>
      </c>
      <c r="F262" s="9">
        <v>16</v>
      </c>
      <c r="G262" s="67">
        <v>7</v>
      </c>
      <c r="H262" s="67">
        <v>3</v>
      </c>
      <c r="I262" s="67">
        <f t="shared" si="55"/>
        <v>10</v>
      </c>
      <c r="J262" s="50" t="s">
        <v>258</v>
      </c>
      <c r="K262" s="37"/>
      <c r="L262" s="16">
        <v>10</v>
      </c>
      <c r="M262" s="13"/>
      <c r="N262" s="50">
        <v>8</v>
      </c>
      <c r="O262" s="50" t="str">
        <f t="shared" si="56"/>
        <v/>
      </c>
      <c r="P262" s="67" t="str">
        <f t="shared" si="67"/>
        <v/>
      </c>
      <c r="Q262" s="81" t="str">
        <f t="shared" si="68"/>
        <v/>
      </c>
      <c r="R262" s="50">
        <f t="shared" si="64"/>
        <v>700</v>
      </c>
      <c r="S262" s="67" t="str">
        <f t="shared" si="69"/>
        <v/>
      </c>
      <c r="T262" s="81">
        <f t="shared" si="70"/>
        <v>-700</v>
      </c>
    </row>
    <row r="263" spans="3:20" x14ac:dyDescent="0.25">
      <c r="C263" s="8">
        <v>44394</v>
      </c>
      <c r="D263" s="67" t="s">
        <v>124</v>
      </c>
      <c r="E263" s="67">
        <v>3</v>
      </c>
      <c r="F263" s="9">
        <v>10</v>
      </c>
      <c r="G263" s="67">
        <v>4</v>
      </c>
      <c r="H263" s="67">
        <v>1</v>
      </c>
      <c r="I263" s="67">
        <f t="shared" si="55"/>
        <v>5</v>
      </c>
      <c r="J263" s="50" t="s">
        <v>245</v>
      </c>
      <c r="K263" s="15">
        <v>12.3</v>
      </c>
      <c r="L263" s="13"/>
      <c r="M263" s="13"/>
      <c r="N263" s="50">
        <v>3</v>
      </c>
      <c r="O263" s="50">
        <f t="shared" si="56"/>
        <v>400</v>
      </c>
      <c r="P263" s="67">
        <f t="shared" si="67"/>
        <v>1230</v>
      </c>
      <c r="Q263" s="81">
        <f t="shared" si="68"/>
        <v>830</v>
      </c>
      <c r="R263" s="50">
        <f t="shared" si="64"/>
        <v>400</v>
      </c>
      <c r="S263" s="67">
        <f t="shared" si="69"/>
        <v>1230</v>
      </c>
      <c r="T263" s="81">
        <f t="shared" si="70"/>
        <v>830</v>
      </c>
    </row>
    <row r="264" spans="3:20" x14ac:dyDescent="0.25">
      <c r="C264" s="8">
        <v>44394</v>
      </c>
      <c r="D264" s="67" t="s">
        <v>124</v>
      </c>
      <c r="E264" s="67">
        <v>4</v>
      </c>
      <c r="F264" s="9">
        <v>13</v>
      </c>
      <c r="G264" s="67">
        <v>4</v>
      </c>
      <c r="H264" s="67">
        <v>5</v>
      </c>
      <c r="I264" s="67">
        <f t="shared" si="55"/>
        <v>9</v>
      </c>
      <c r="J264" s="50" t="s">
        <v>259</v>
      </c>
      <c r="K264" s="15">
        <v>5.4</v>
      </c>
      <c r="L264" s="13"/>
      <c r="M264" s="13"/>
      <c r="N264" s="50">
        <v>3</v>
      </c>
      <c r="O264" s="50">
        <f t="shared" si="56"/>
        <v>400</v>
      </c>
      <c r="P264" s="67">
        <f t="shared" si="67"/>
        <v>540</v>
      </c>
      <c r="Q264" s="81">
        <f t="shared" si="68"/>
        <v>140</v>
      </c>
      <c r="R264" s="50">
        <f t="shared" si="64"/>
        <v>400</v>
      </c>
      <c r="S264" s="67">
        <f t="shared" si="69"/>
        <v>540</v>
      </c>
      <c r="T264" s="81">
        <f t="shared" si="70"/>
        <v>140</v>
      </c>
    </row>
    <row r="265" spans="3:20" x14ac:dyDescent="0.25">
      <c r="C265" s="8">
        <v>44394</v>
      </c>
      <c r="D265" s="67" t="s">
        <v>124</v>
      </c>
      <c r="E265" s="67">
        <v>6</v>
      </c>
      <c r="F265" s="9">
        <v>10</v>
      </c>
      <c r="G265" s="67">
        <v>4</v>
      </c>
      <c r="H265" s="67">
        <v>1</v>
      </c>
      <c r="I265" s="67">
        <f t="shared" si="55"/>
        <v>5</v>
      </c>
      <c r="J265" s="50" t="s">
        <v>260</v>
      </c>
      <c r="K265" s="15">
        <v>26</v>
      </c>
      <c r="L265" s="13"/>
      <c r="M265" s="13"/>
      <c r="N265" s="50">
        <v>2</v>
      </c>
      <c r="O265" s="50">
        <f t="shared" si="56"/>
        <v>400</v>
      </c>
      <c r="P265" s="67">
        <f t="shared" ref="P265:P267" si="71">IF(O265="","",IF(K265="","",IF(G265=1,O265*K265,IF(N265&gt;4,"",100*K265))))</f>
        <v>2600</v>
      </c>
      <c r="Q265" s="81">
        <f t="shared" ref="Q265:Q267" si="72">IF(O265="","",IF(P265="",O265*-1,P265-O265))</f>
        <v>2200</v>
      </c>
      <c r="R265" s="50">
        <f t="shared" ref="R265:R267" si="73">100*G265</f>
        <v>400</v>
      </c>
      <c r="S265" s="67">
        <f t="shared" ref="S265:S267" si="74">IF(R265="","",IF(K265="","",100*K265))</f>
        <v>2600</v>
      </c>
      <c r="T265" s="81">
        <f t="shared" ref="T265:T267" si="75">IF(R265="","",IF(S265="",R265*-1,S265-R265))</f>
        <v>2200</v>
      </c>
    </row>
    <row r="266" spans="3:20" x14ac:dyDescent="0.25">
      <c r="C266" s="8">
        <v>44394</v>
      </c>
      <c r="D266" s="67" t="s">
        <v>124</v>
      </c>
      <c r="E266" s="67">
        <v>7</v>
      </c>
      <c r="F266" s="9">
        <v>10</v>
      </c>
      <c r="G266" s="67">
        <v>5</v>
      </c>
      <c r="H266" s="67">
        <v>3</v>
      </c>
      <c r="I266" s="67">
        <f t="shared" si="55"/>
        <v>8</v>
      </c>
      <c r="J266" s="50" t="s">
        <v>261</v>
      </c>
      <c r="K266" s="37"/>
      <c r="L266" s="16">
        <v>10</v>
      </c>
      <c r="M266" s="13"/>
      <c r="N266" s="50">
        <v>7</v>
      </c>
      <c r="O266" s="50" t="str">
        <f t="shared" si="56"/>
        <v/>
      </c>
      <c r="P266" s="67" t="str">
        <f t="shared" si="71"/>
        <v/>
      </c>
      <c r="Q266" s="81" t="str">
        <f t="shared" si="72"/>
        <v/>
      </c>
      <c r="R266" s="50">
        <f t="shared" si="73"/>
        <v>500</v>
      </c>
      <c r="S266" s="67" t="str">
        <f t="shared" si="74"/>
        <v/>
      </c>
      <c r="T266" s="81">
        <f t="shared" si="75"/>
        <v>-500</v>
      </c>
    </row>
    <row r="267" spans="3:20" x14ac:dyDescent="0.25">
      <c r="C267" s="8">
        <v>44394</v>
      </c>
      <c r="D267" s="67" t="s">
        <v>124</v>
      </c>
      <c r="E267" s="67">
        <v>8</v>
      </c>
      <c r="F267" s="9">
        <v>13</v>
      </c>
      <c r="G267" s="67">
        <v>3</v>
      </c>
      <c r="H267" s="67">
        <v>4</v>
      </c>
      <c r="I267" s="67">
        <f t="shared" si="55"/>
        <v>7</v>
      </c>
      <c r="J267" s="50" t="s">
        <v>262</v>
      </c>
      <c r="K267" s="37"/>
      <c r="L267" s="16">
        <v>17</v>
      </c>
      <c r="M267" s="13"/>
      <c r="N267" s="50">
        <v>4</v>
      </c>
      <c r="O267" s="50">
        <f t="shared" si="56"/>
        <v>300</v>
      </c>
      <c r="P267" s="67" t="str">
        <f t="shared" si="71"/>
        <v/>
      </c>
      <c r="Q267" s="81">
        <f t="shared" si="72"/>
        <v>-300</v>
      </c>
      <c r="R267" s="50">
        <f t="shared" si="73"/>
        <v>300</v>
      </c>
      <c r="S267" s="67" t="str">
        <f t="shared" si="74"/>
        <v/>
      </c>
      <c r="T267" s="81">
        <f t="shared" si="75"/>
        <v>-300</v>
      </c>
    </row>
    <row r="268" spans="3:20" x14ac:dyDescent="0.25">
      <c r="C268" s="8"/>
      <c r="D268" s="67"/>
      <c r="E268" s="67"/>
      <c r="F268" s="9"/>
      <c r="G268" s="67"/>
      <c r="H268" s="67"/>
      <c r="I268" s="67"/>
      <c r="J268" s="67"/>
      <c r="K268" s="13"/>
      <c r="L268" s="13"/>
      <c r="M268" s="13"/>
      <c r="N268" s="67"/>
      <c r="O268" s="55"/>
      <c r="P268" s="11"/>
      <c r="Q268" s="81"/>
      <c r="R268" s="55"/>
      <c r="S268" s="11"/>
      <c r="T268" s="81"/>
    </row>
    <row r="269" spans="3:20" x14ac:dyDescent="0.25">
      <c r="C269" s="8"/>
      <c r="D269" s="67"/>
      <c r="E269" s="11"/>
      <c r="F269" s="57"/>
      <c r="G269" s="11"/>
      <c r="H269" s="11"/>
      <c r="I269" s="11"/>
      <c r="J269" s="11"/>
      <c r="K269" s="58">
        <f>SUBTOTAL(2,K6:K268)</f>
        <v>178</v>
      </c>
      <c r="L269" s="58">
        <f t="shared" ref="L269:P269" si="76">SUBTOTAL(2,L6:L268)</f>
        <v>66</v>
      </c>
      <c r="M269" s="58">
        <f t="shared" si="76"/>
        <v>18</v>
      </c>
      <c r="N269" s="58">
        <f t="shared" si="76"/>
        <v>262</v>
      </c>
      <c r="O269" s="58">
        <f t="shared" si="76"/>
        <v>169</v>
      </c>
      <c r="P269" s="58">
        <f t="shared" si="76"/>
        <v>113</v>
      </c>
      <c r="Q269" s="81"/>
      <c r="R269" s="58">
        <f>SUBTOTAL(2,R6:R268)</f>
        <v>262</v>
      </c>
      <c r="S269" s="58">
        <f>SUBTOTAL(2,S6:S268)</f>
        <v>178</v>
      </c>
      <c r="T269" s="81"/>
    </row>
    <row r="270" spans="3:20" ht="22.5" customHeight="1" thickBot="1" x14ac:dyDescent="0.3">
      <c r="C270" s="18" t="s">
        <v>61</v>
      </c>
      <c r="D270" s="19"/>
      <c r="E270" s="20">
        <f>SUBTOTAL(2,E6:E269)</f>
        <v>262</v>
      </c>
      <c r="F270" s="20">
        <f>SUBTOTAL(9,F6:F269)</f>
        <v>2714</v>
      </c>
      <c r="G270" s="24">
        <f>SUBTOTAL(9,G6:G269)</f>
        <v>1005</v>
      </c>
      <c r="H270" s="24">
        <f>SUBTOTAL(9,H6:H269)</f>
        <v>809</v>
      </c>
      <c r="I270" s="19">
        <f>SUBTOTAL(9,I5:I269)</f>
        <v>1814</v>
      </c>
      <c r="J270" s="19">
        <f>SUBTOTAL(3,J6:J269)</f>
        <v>262</v>
      </c>
      <c r="K270" s="111">
        <f>SUBTOTAL(9,K6:K268)</f>
        <v>987.07000000000028</v>
      </c>
      <c r="L270" s="111">
        <f t="shared" ref="L270:M270" si="77">SUBTOTAL(9,L6:L268)</f>
        <v>730.80000000000007</v>
      </c>
      <c r="M270" s="111">
        <f t="shared" si="77"/>
        <v>525.80000000000007</v>
      </c>
      <c r="N270" s="25"/>
      <c r="O270" s="82">
        <f>SUBTOTAL(9,O6:O268)</f>
        <v>52100</v>
      </c>
      <c r="P270" s="82">
        <f t="shared" ref="P270:T270" si="78">SUBTOTAL(9,P6:P268)</f>
        <v>60872</v>
      </c>
      <c r="Q270" s="113">
        <f t="shared" si="78"/>
        <v>8772</v>
      </c>
      <c r="R270" s="82">
        <f t="shared" si="78"/>
        <v>100500</v>
      </c>
      <c r="S270" s="82">
        <f t="shared" si="78"/>
        <v>98707</v>
      </c>
      <c r="T270" s="113">
        <f t="shared" si="78"/>
        <v>-1793</v>
      </c>
    </row>
    <row r="271" spans="3:20" ht="13.5" customHeight="1" x14ac:dyDescent="0.25">
      <c r="E271" s="46"/>
      <c r="F271" s="46"/>
      <c r="G271" s="47"/>
      <c r="H271" s="47"/>
      <c r="I271" s="45"/>
      <c r="J271" s="45"/>
      <c r="K271" s="48"/>
      <c r="L271" s="48"/>
      <c r="M271" s="48"/>
      <c r="N271" s="45"/>
    </row>
    <row r="272" spans="3:20" ht="25.5" customHeight="1" thickBot="1" x14ac:dyDescent="0.3">
      <c r="K272" s="79" t="s">
        <v>101</v>
      </c>
      <c r="L272" s="80" t="s">
        <v>102</v>
      </c>
    </row>
    <row r="273" spans="3:20" ht="25.5" customHeight="1" x14ac:dyDescent="0.25">
      <c r="J273" s="26" t="s">
        <v>51</v>
      </c>
      <c r="K273" s="6">
        <f>G270</f>
        <v>1005</v>
      </c>
      <c r="L273" s="27">
        <f>H270</f>
        <v>809</v>
      </c>
      <c r="O273" s="72">
        <f>O270/100</f>
        <v>521</v>
      </c>
      <c r="P273" s="107" t="s">
        <v>51</v>
      </c>
      <c r="Q273" s="108"/>
      <c r="R273" s="72">
        <f>K273</f>
        <v>1005</v>
      </c>
      <c r="S273" s="107" t="s">
        <v>51</v>
      </c>
      <c r="T273" s="108"/>
    </row>
    <row r="274" spans="3:20" x14ac:dyDescent="0.25">
      <c r="J274" s="28" t="s">
        <v>52</v>
      </c>
      <c r="K274" s="22">
        <f>K269</f>
        <v>178</v>
      </c>
      <c r="L274" s="29">
        <f>L269</f>
        <v>66</v>
      </c>
      <c r="O274" s="73">
        <f>P269</f>
        <v>113</v>
      </c>
      <c r="P274" s="103" t="s">
        <v>52</v>
      </c>
      <c r="Q274" s="104"/>
      <c r="R274" s="73">
        <f>S269</f>
        <v>178</v>
      </c>
      <c r="S274" s="103" t="s">
        <v>52</v>
      </c>
      <c r="T274" s="104"/>
    </row>
    <row r="275" spans="3:20" ht="18" customHeight="1" x14ac:dyDescent="0.25">
      <c r="J275" s="28" t="s">
        <v>60</v>
      </c>
      <c r="K275" s="35">
        <f>K280/K274/100</f>
        <v>5.5453370786516869</v>
      </c>
      <c r="L275" s="36">
        <f>L280/L274/100</f>
        <v>11.072727272727272</v>
      </c>
      <c r="O275" s="74">
        <f>P270/O274/100</f>
        <v>5.3869026548672574</v>
      </c>
      <c r="P275" s="103" t="s">
        <v>60</v>
      </c>
      <c r="Q275" s="104"/>
      <c r="R275" s="74">
        <f>S270/R274/100</f>
        <v>5.545337078651686</v>
      </c>
      <c r="S275" s="103" t="s">
        <v>60</v>
      </c>
      <c r="T275" s="104"/>
    </row>
    <row r="276" spans="3:20" ht="18" customHeight="1" x14ac:dyDescent="0.25">
      <c r="J276" s="28" t="s">
        <v>53</v>
      </c>
      <c r="K276" s="23">
        <f>K274/K273</f>
        <v>0.17711442786069651</v>
      </c>
      <c r="L276" s="30">
        <f>L274/L273</f>
        <v>8.1582200247218795E-2</v>
      </c>
      <c r="O276" s="75">
        <f>O274/O273</f>
        <v>0.21689059500959693</v>
      </c>
      <c r="P276" s="103" t="s">
        <v>53</v>
      </c>
      <c r="Q276" s="104"/>
      <c r="R276" s="75">
        <f>R274/R273</f>
        <v>0.17711442786069651</v>
      </c>
      <c r="S276" s="103" t="s">
        <v>53</v>
      </c>
      <c r="T276" s="104"/>
    </row>
    <row r="277" spans="3:20" ht="18" customHeight="1" x14ac:dyDescent="0.25">
      <c r="J277" s="28" t="s">
        <v>59</v>
      </c>
      <c r="K277" s="22">
        <f>(SUBTOTAL(3,G6:G268))</f>
        <v>262</v>
      </c>
      <c r="L277" s="29">
        <f>(SUBTOTAL(3,H6:I268))</f>
        <v>510</v>
      </c>
      <c r="O277" s="73">
        <f>O269</f>
        <v>169</v>
      </c>
      <c r="P277" s="103" t="s">
        <v>59</v>
      </c>
      <c r="Q277" s="104"/>
      <c r="R277" s="73">
        <f>R269</f>
        <v>262</v>
      </c>
      <c r="S277" s="103" t="s">
        <v>59</v>
      </c>
      <c r="T277" s="104"/>
    </row>
    <row r="278" spans="3:20" ht="18" customHeight="1" x14ac:dyDescent="0.25">
      <c r="J278" s="28" t="s">
        <v>54</v>
      </c>
      <c r="K278" s="114">
        <f>K274/K277</f>
        <v>0.67938931297709926</v>
      </c>
      <c r="L278" s="30">
        <f>L274/L277</f>
        <v>0.12941176470588237</v>
      </c>
      <c r="O278" s="75">
        <f>O274/O277</f>
        <v>0.66863905325443784</v>
      </c>
      <c r="P278" s="103" t="s">
        <v>54</v>
      </c>
      <c r="Q278" s="104"/>
      <c r="R278" s="75">
        <f>R274/R277</f>
        <v>0.67938931297709926</v>
      </c>
      <c r="S278" s="103" t="s">
        <v>54</v>
      </c>
      <c r="T278" s="104"/>
    </row>
    <row r="279" spans="3:20" ht="18" customHeight="1" x14ac:dyDescent="0.25">
      <c r="J279" s="28" t="s">
        <v>57</v>
      </c>
      <c r="K279" s="22">
        <f>K273*100</f>
        <v>100500</v>
      </c>
      <c r="L279" s="29">
        <f>L273*100</f>
        <v>80900</v>
      </c>
      <c r="O279" s="73">
        <f>SUBTOTAL(9,O6:O268)</f>
        <v>52100</v>
      </c>
      <c r="P279" s="103" t="s">
        <v>57</v>
      </c>
      <c r="Q279" s="104"/>
      <c r="R279" s="73">
        <f>SUBTOTAL(9,R6:R268)</f>
        <v>100500</v>
      </c>
      <c r="S279" s="103" t="s">
        <v>57</v>
      </c>
      <c r="T279" s="104"/>
    </row>
    <row r="280" spans="3:20" ht="18" customHeight="1" x14ac:dyDescent="0.25">
      <c r="J280" s="28" t="s">
        <v>58</v>
      </c>
      <c r="K280" s="22">
        <f>K270*100</f>
        <v>98707.000000000029</v>
      </c>
      <c r="L280" s="29">
        <f>L270*100</f>
        <v>73080</v>
      </c>
      <c r="O280" s="76">
        <f>P270</f>
        <v>60872</v>
      </c>
      <c r="P280" s="103" t="s">
        <v>58</v>
      </c>
      <c r="Q280" s="104"/>
      <c r="R280" s="76">
        <f>S270</f>
        <v>98707</v>
      </c>
      <c r="S280" s="103" t="s">
        <v>58</v>
      </c>
      <c r="T280" s="104"/>
    </row>
    <row r="281" spans="3:20" ht="18" customHeight="1" x14ac:dyDescent="0.25">
      <c r="J281" s="28" t="s">
        <v>55</v>
      </c>
      <c r="K281" s="21">
        <f>K280-K279</f>
        <v>-1792.9999999999709</v>
      </c>
      <c r="L281" s="31">
        <f>L280-L279</f>
        <v>-7820</v>
      </c>
      <c r="O281" s="77">
        <f>O280-O279</f>
        <v>8772</v>
      </c>
      <c r="P281" s="103" t="s">
        <v>55</v>
      </c>
      <c r="Q281" s="104"/>
      <c r="R281" s="77">
        <f>R280-R279</f>
        <v>-1793</v>
      </c>
      <c r="S281" s="103" t="s">
        <v>55</v>
      </c>
      <c r="T281" s="104"/>
    </row>
    <row r="282" spans="3:20" ht="18" customHeight="1" thickBot="1" x14ac:dyDescent="0.3">
      <c r="C282" s="45"/>
      <c r="D282" s="45"/>
      <c r="J282" s="32" t="s">
        <v>56</v>
      </c>
      <c r="K282" s="33">
        <f>(K281/G270)/100</f>
        <v>-1.7840796019900206E-2</v>
      </c>
      <c r="L282" s="34">
        <f>(L281/H270)/100</f>
        <v>-9.6662546353522866E-2</v>
      </c>
      <c r="O282" s="78">
        <f>O281/O279</f>
        <v>0.16836852207293665</v>
      </c>
      <c r="P282" s="105" t="s">
        <v>56</v>
      </c>
      <c r="Q282" s="106"/>
      <c r="R282" s="78">
        <f>R281/R279</f>
        <v>-1.7840796019900497E-2</v>
      </c>
      <c r="S282" s="105" t="s">
        <v>56</v>
      </c>
      <c r="T282" s="106"/>
    </row>
    <row r="283" spans="3:20" ht="18" customHeight="1" x14ac:dyDescent="0.25">
      <c r="K283" s="90"/>
    </row>
    <row r="284" spans="3:20" ht="18" customHeight="1" x14ac:dyDescent="0.25"/>
  </sheetData>
  <autoFilter ref="C5:P267" xr:uid="{88D3B594-2458-4281-833C-2231921D4A95}"/>
  <mergeCells count="20">
    <mergeCell ref="S278:T278"/>
    <mergeCell ref="S279:T279"/>
    <mergeCell ref="S280:T280"/>
    <mergeCell ref="S281:T281"/>
    <mergeCell ref="S282:T282"/>
    <mergeCell ref="S273:T273"/>
    <mergeCell ref="S274:T274"/>
    <mergeCell ref="S275:T275"/>
    <mergeCell ref="S276:T276"/>
    <mergeCell ref="S277:T277"/>
    <mergeCell ref="P280:Q280"/>
    <mergeCell ref="P281:Q281"/>
    <mergeCell ref="P282:Q282"/>
    <mergeCell ref="P273:Q273"/>
    <mergeCell ref="P274:Q274"/>
    <mergeCell ref="P275:Q275"/>
    <mergeCell ref="P276:Q276"/>
    <mergeCell ref="P277:Q277"/>
    <mergeCell ref="P278:Q278"/>
    <mergeCell ref="P279:Q279"/>
  </mergeCells>
  <conditionalFormatting sqref="K281">
    <cfRule type="cellIs" dxfId="324" priority="85" operator="lessThan">
      <formula>0</formula>
    </cfRule>
    <cfRule type="cellIs" dxfId="323" priority="86" operator="greaterThan">
      <formula>0</formula>
    </cfRule>
  </conditionalFormatting>
  <conditionalFormatting sqref="L281">
    <cfRule type="cellIs" dxfId="322" priority="83" operator="lessThan">
      <formula>0</formula>
    </cfRule>
    <cfRule type="cellIs" dxfId="321" priority="84" operator="greaterThan">
      <formula>0</formula>
    </cfRule>
  </conditionalFormatting>
  <conditionalFormatting sqref="K282">
    <cfRule type="cellIs" dxfId="320" priority="81" operator="lessThan">
      <formula>0</formula>
    </cfRule>
    <cfRule type="cellIs" dxfId="319" priority="82" operator="greaterThan">
      <formula>0</formula>
    </cfRule>
  </conditionalFormatting>
  <conditionalFormatting sqref="L282">
    <cfRule type="cellIs" dxfId="318" priority="79" operator="lessThan">
      <formula>0</formula>
    </cfRule>
    <cfRule type="cellIs" dxfId="317" priority="80" operator="greaterThan">
      <formula>0</formula>
    </cfRule>
  </conditionalFormatting>
  <conditionalFormatting sqref="O281">
    <cfRule type="cellIs" dxfId="316" priority="77" operator="lessThan">
      <formula>0</formula>
    </cfRule>
    <cfRule type="cellIs" dxfId="315" priority="78" operator="greaterThan">
      <formula>0</formula>
    </cfRule>
  </conditionalFormatting>
  <conditionalFormatting sqref="O282">
    <cfRule type="cellIs" dxfId="314" priority="73" operator="lessThan">
      <formula>0</formula>
    </cfRule>
    <cfRule type="cellIs" dxfId="313" priority="74" operator="greaterThan">
      <formula>0</formula>
    </cfRule>
  </conditionalFormatting>
  <conditionalFormatting sqref="Q6:Q191 Q269">
    <cfRule type="cellIs" dxfId="312" priority="55" operator="lessThan">
      <formula>0</formula>
    </cfRule>
    <cfRule type="cellIs" dxfId="311" priority="56" operator="greaterThan">
      <formula>0</formula>
    </cfRule>
  </conditionalFormatting>
  <conditionalFormatting sqref="R281">
    <cfRule type="cellIs" dxfId="310" priority="53" operator="lessThan">
      <formula>0</formula>
    </cfRule>
    <cfRule type="cellIs" dxfId="309" priority="54" operator="greaterThan">
      <formula>0</formula>
    </cfRule>
  </conditionalFormatting>
  <conditionalFormatting sqref="T6:T191 T269">
    <cfRule type="cellIs" dxfId="308" priority="49" operator="lessThan">
      <formula>0</formula>
    </cfRule>
    <cfRule type="cellIs" dxfId="307" priority="50" operator="greaterThan">
      <formula>0</formula>
    </cfRule>
  </conditionalFormatting>
  <conditionalFormatting sqref="R282">
    <cfRule type="cellIs" dxfId="306" priority="47" operator="lessThan">
      <formula>0</formula>
    </cfRule>
    <cfRule type="cellIs" dxfId="305" priority="48" operator="greaterThan">
      <formula>0</formula>
    </cfRule>
  </conditionalFormatting>
  <conditionalFormatting sqref="Q192:Q195">
    <cfRule type="cellIs" dxfId="304" priority="45" operator="lessThan">
      <formula>0</formula>
    </cfRule>
    <cfRule type="cellIs" dxfId="303" priority="46" operator="greaterThan">
      <formula>0</formula>
    </cfRule>
  </conditionalFormatting>
  <conditionalFormatting sqref="T192:T195">
    <cfRule type="cellIs" dxfId="302" priority="43" operator="lessThan">
      <formula>0</formula>
    </cfRule>
    <cfRule type="cellIs" dxfId="301" priority="44" operator="greaterThan">
      <formula>0</formula>
    </cfRule>
  </conditionalFormatting>
  <conditionalFormatting sqref="Q196:Q199">
    <cfRule type="cellIs" dxfId="300" priority="41" operator="lessThan">
      <formula>0</formula>
    </cfRule>
    <cfRule type="cellIs" dxfId="299" priority="42" operator="greaterThan">
      <formula>0</formula>
    </cfRule>
  </conditionalFormatting>
  <conditionalFormatting sqref="T196:T199">
    <cfRule type="cellIs" dxfId="298" priority="39" operator="lessThan">
      <formula>0</formula>
    </cfRule>
    <cfRule type="cellIs" dxfId="297" priority="40" operator="greaterThan">
      <formula>0</formula>
    </cfRule>
  </conditionalFormatting>
  <conditionalFormatting sqref="Q200">
    <cfRule type="cellIs" dxfId="296" priority="37" operator="lessThan">
      <formula>0</formula>
    </cfRule>
    <cfRule type="cellIs" dxfId="295" priority="38" operator="greaterThan">
      <formula>0</formula>
    </cfRule>
  </conditionalFormatting>
  <conditionalFormatting sqref="T200">
    <cfRule type="cellIs" dxfId="294" priority="35" operator="lessThan">
      <formula>0</formula>
    </cfRule>
    <cfRule type="cellIs" dxfId="293" priority="36" operator="greaterThan">
      <formula>0</formula>
    </cfRule>
  </conditionalFormatting>
  <conditionalFormatting sqref="Q201:Q202">
    <cfRule type="cellIs" dxfId="292" priority="33" operator="lessThan">
      <formula>0</formula>
    </cfRule>
    <cfRule type="cellIs" dxfId="291" priority="34" operator="greaterThan">
      <formula>0</formula>
    </cfRule>
  </conditionalFormatting>
  <conditionalFormatting sqref="T201:T202">
    <cfRule type="cellIs" dxfId="290" priority="31" operator="lessThan">
      <formula>0</formula>
    </cfRule>
    <cfRule type="cellIs" dxfId="289" priority="32" operator="greaterThan">
      <formula>0</formula>
    </cfRule>
  </conditionalFormatting>
  <conditionalFormatting sqref="Q203:Q267">
    <cfRule type="cellIs" dxfId="288" priority="29" operator="lessThan">
      <formula>0</formula>
    </cfRule>
    <cfRule type="cellIs" dxfId="287" priority="30" operator="greaterThan">
      <formula>0</formula>
    </cfRule>
  </conditionalFormatting>
  <conditionalFormatting sqref="T203:T267">
    <cfRule type="cellIs" dxfId="286" priority="27" operator="lessThan">
      <formula>0</formula>
    </cfRule>
    <cfRule type="cellIs" dxfId="285" priority="28" operator="greaterThan">
      <formula>0</formula>
    </cfRule>
  </conditionalFormatting>
  <conditionalFormatting sqref="Q268">
    <cfRule type="cellIs" dxfId="284" priority="21" operator="lessThan">
      <formula>0</formula>
    </cfRule>
    <cfRule type="cellIs" dxfId="283" priority="22" operator="greaterThan">
      <formula>0</formula>
    </cfRule>
  </conditionalFormatting>
  <conditionalFormatting sqref="T268">
    <cfRule type="cellIs" dxfId="282" priority="19" operator="lessThan">
      <formula>0</formula>
    </cfRule>
    <cfRule type="cellIs" dxfId="281" priority="20" operator="greaterThan">
      <formula>0</formula>
    </cfRule>
  </conditionalFormatting>
  <conditionalFormatting sqref="Q270">
    <cfRule type="cellIs" dxfId="131" priority="5" operator="lessThan">
      <formula>0</formula>
    </cfRule>
    <cfRule type="cellIs" dxfId="130" priority="6" operator="greaterThan">
      <formula>0</formula>
    </cfRule>
  </conditionalFormatting>
  <conditionalFormatting sqref="T270">
    <cfRule type="cellIs" dxfId="127" priority="1" operator="lessThan">
      <formula>0</formula>
    </cfRule>
    <cfRule type="cellIs" dxfId="126" priority="2" operator="greaterThan">
      <formula>0</formula>
    </cfRule>
  </conditionalFormatting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D2D472-62CA-4794-A168-B7337928037E}">
  <dimension ref="B6:G53"/>
  <sheetViews>
    <sheetView showGridLines="0" zoomScale="90" zoomScaleNormal="90" workbookViewId="0">
      <selection activeCell="J43" sqref="J43"/>
    </sheetView>
  </sheetViews>
  <sheetFormatPr defaultRowHeight="15" x14ac:dyDescent="0.25"/>
  <cols>
    <col min="2" max="2" width="13.140625" style="41" bestFit="1" customWidth="1"/>
    <col min="3" max="3" width="17.42578125" style="41" customWidth="1"/>
    <col min="4" max="4" width="13.7109375" style="41" bestFit="1" customWidth="1"/>
    <col min="5" max="5" width="12.5703125" style="41" bestFit="1" customWidth="1"/>
    <col min="6" max="7" width="9.140625" style="41"/>
  </cols>
  <sheetData>
    <row r="6" spans="2:7" x14ac:dyDescent="0.25">
      <c r="B6" s="43" t="s">
        <v>1</v>
      </c>
      <c r="C6" s="22" t="s">
        <v>98</v>
      </c>
    </row>
    <row r="7" spans="2:7" x14ac:dyDescent="0.25">
      <c r="B7" s="43" t="s">
        <v>3</v>
      </c>
      <c r="C7" s="22" t="s">
        <v>162</v>
      </c>
    </row>
    <row r="8" spans="2:7" x14ac:dyDescent="0.25">
      <c r="B8" s="43" t="s">
        <v>4</v>
      </c>
      <c r="C8" s="22" t="s">
        <v>98</v>
      </c>
    </row>
    <row r="9" spans="2:7" x14ac:dyDescent="0.25">
      <c r="B9" s="43" t="s">
        <v>5</v>
      </c>
      <c r="C9" s="22" t="s">
        <v>98</v>
      </c>
    </row>
    <row r="11" spans="2:7" s="61" customFormat="1" ht="36.75" customHeight="1" x14ac:dyDescent="0.25">
      <c r="B11" s="59" t="s">
        <v>158</v>
      </c>
      <c r="C11" s="56" t="s">
        <v>159</v>
      </c>
      <c r="D11" s="56" t="s">
        <v>160</v>
      </c>
      <c r="E11" s="56" t="s">
        <v>161</v>
      </c>
      <c r="F11" s="60"/>
      <c r="G11" s="60"/>
    </row>
    <row r="12" spans="2:7" x14ac:dyDescent="0.25">
      <c r="B12" s="109">
        <v>44114</v>
      </c>
      <c r="C12" s="66">
        <v>1400</v>
      </c>
      <c r="D12" s="66">
        <v>360</v>
      </c>
      <c r="E12" s="66">
        <v>-1040</v>
      </c>
    </row>
    <row r="13" spans="2:7" x14ac:dyDescent="0.25">
      <c r="B13" s="109">
        <v>44118</v>
      </c>
      <c r="C13" s="66">
        <v>900</v>
      </c>
      <c r="D13" s="66">
        <v>1930</v>
      </c>
      <c r="E13" s="66">
        <v>1030</v>
      </c>
    </row>
    <row r="14" spans="2:7" x14ac:dyDescent="0.25">
      <c r="B14" s="109">
        <v>44121</v>
      </c>
      <c r="C14" s="66">
        <v>1300</v>
      </c>
      <c r="D14" s="66">
        <v>1850</v>
      </c>
      <c r="E14" s="66">
        <v>550</v>
      </c>
    </row>
    <row r="15" spans="2:7" x14ac:dyDescent="0.25">
      <c r="B15" s="109">
        <v>44127</v>
      </c>
      <c r="C15" s="66">
        <v>1400</v>
      </c>
      <c r="D15" s="66">
        <v>1680</v>
      </c>
      <c r="E15" s="66">
        <v>279.99999999999989</v>
      </c>
    </row>
    <row r="16" spans="2:7" x14ac:dyDescent="0.25">
      <c r="B16" s="109">
        <v>44128</v>
      </c>
      <c r="C16" s="66">
        <v>900</v>
      </c>
      <c r="D16" s="66">
        <v>2040</v>
      </c>
      <c r="E16" s="66">
        <v>1140</v>
      </c>
    </row>
    <row r="17" spans="2:7" x14ac:dyDescent="0.25">
      <c r="B17" s="109">
        <v>44135</v>
      </c>
      <c r="C17" s="66">
        <v>800</v>
      </c>
      <c r="D17" s="66">
        <v>1120</v>
      </c>
      <c r="E17" s="66">
        <v>320</v>
      </c>
    </row>
    <row r="18" spans="2:7" x14ac:dyDescent="0.25">
      <c r="B18" s="109">
        <v>44138</v>
      </c>
      <c r="C18" s="66">
        <v>1300</v>
      </c>
      <c r="D18" s="66">
        <v>1260</v>
      </c>
      <c r="E18" s="66">
        <v>-40</v>
      </c>
    </row>
    <row r="19" spans="2:7" x14ac:dyDescent="0.25">
      <c r="B19" s="109">
        <v>44140</v>
      </c>
      <c r="C19" s="66">
        <v>900</v>
      </c>
      <c r="D19" s="66">
        <v>970</v>
      </c>
      <c r="E19" s="66">
        <v>70</v>
      </c>
    </row>
    <row r="20" spans="2:7" x14ac:dyDescent="0.25">
      <c r="B20" s="109">
        <v>44142</v>
      </c>
      <c r="C20" s="66">
        <v>1200</v>
      </c>
      <c r="D20" s="66">
        <v>1910</v>
      </c>
      <c r="E20" s="66">
        <v>710</v>
      </c>
    </row>
    <row r="21" spans="2:7" s="93" customFormat="1" x14ac:dyDescent="0.2">
      <c r="B21" s="109">
        <v>44149</v>
      </c>
      <c r="C21" s="66">
        <v>1200</v>
      </c>
      <c r="D21" s="66">
        <v>1560</v>
      </c>
      <c r="E21" s="66">
        <v>360</v>
      </c>
      <c r="F21" s="92"/>
      <c r="G21" s="92"/>
    </row>
    <row r="22" spans="2:7" x14ac:dyDescent="0.25">
      <c r="B22" s="109">
        <v>44163</v>
      </c>
      <c r="C22" s="66">
        <v>1400</v>
      </c>
      <c r="D22" s="66">
        <v>1200</v>
      </c>
      <c r="E22" s="66">
        <v>-200</v>
      </c>
    </row>
    <row r="23" spans="2:7" x14ac:dyDescent="0.25">
      <c r="B23" s="109">
        <v>44177</v>
      </c>
      <c r="C23" s="66">
        <v>1300</v>
      </c>
      <c r="D23" s="66">
        <v>1120</v>
      </c>
      <c r="E23" s="66">
        <v>-180.00000000000006</v>
      </c>
    </row>
    <row r="24" spans="2:7" x14ac:dyDescent="0.25">
      <c r="B24" s="109">
        <v>44184</v>
      </c>
      <c r="C24" s="66">
        <v>1900</v>
      </c>
      <c r="D24" s="66">
        <v>2810</v>
      </c>
      <c r="E24" s="66">
        <v>910</v>
      </c>
    </row>
    <row r="25" spans="2:7" x14ac:dyDescent="0.25">
      <c r="B25" s="109">
        <v>44191</v>
      </c>
      <c r="C25" s="66">
        <v>1000</v>
      </c>
      <c r="D25" s="66">
        <v>485</v>
      </c>
      <c r="E25" s="66">
        <v>-515</v>
      </c>
    </row>
    <row r="26" spans="2:7" x14ac:dyDescent="0.25">
      <c r="B26" s="109">
        <v>44197</v>
      </c>
      <c r="C26" s="66">
        <v>1300</v>
      </c>
      <c r="D26" s="66">
        <v>1420</v>
      </c>
      <c r="E26" s="66">
        <v>119.99999999999994</v>
      </c>
    </row>
    <row r="27" spans="2:7" x14ac:dyDescent="0.25">
      <c r="B27" s="109">
        <v>44205</v>
      </c>
      <c r="C27" s="66">
        <v>1400</v>
      </c>
      <c r="D27" s="66">
        <v>2210</v>
      </c>
      <c r="E27" s="66">
        <v>810.00000000000011</v>
      </c>
    </row>
    <row r="28" spans="2:7" x14ac:dyDescent="0.25">
      <c r="B28" s="109">
        <v>44212</v>
      </c>
      <c r="C28" s="66">
        <v>300</v>
      </c>
      <c r="D28" s="66">
        <v>240</v>
      </c>
      <c r="E28" s="66">
        <v>-60</v>
      </c>
    </row>
    <row r="29" spans="2:7" x14ac:dyDescent="0.25">
      <c r="B29" s="109">
        <v>44219</v>
      </c>
      <c r="C29" s="66">
        <v>1200</v>
      </c>
      <c r="D29" s="66">
        <v>1240</v>
      </c>
      <c r="E29" s="66">
        <v>40</v>
      </c>
    </row>
    <row r="30" spans="2:7" x14ac:dyDescent="0.25">
      <c r="B30" s="109">
        <v>44222</v>
      </c>
      <c r="C30" s="66">
        <v>1000</v>
      </c>
      <c r="D30" s="66">
        <v>2620</v>
      </c>
      <c r="E30" s="66">
        <v>1620</v>
      </c>
    </row>
    <row r="31" spans="2:7" x14ac:dyDescent="0.25">
      <c r="B31" s="109">
        <v>44226</v>
      </c>
      <c r="C31" s="66">
        <v>1300</v>
      </c>
      <c r="D31" s="66">
        <v>880</v>
      </c>
      <c r="E31" s="66">
        <v>-420</v>
      </c>
    </row>
    <row r="32" spans="2:7" x14ac:dyDescent="0.25">
      <c r="B32" s="109">
        <v>44233</v>
      </c>
      <c r="C32" s="66">
        <v>900</v>
      </c>
      <c r="D32" s="66">
        <v>750</v>
      </c>
      <c r="E32" s="66">
        <v>-150</v>
      </c>
    </row>
    <row r="33" spans="2:5" x14ac:dyDescent="0.25">
      <c r="B33" s="109">
        <v>44240</v>
      </c>
      <c r="C33" s="66">
        <v>1800</v>
      </c>
      <c r="D33" s="66">
        <v>1315</v>
      </c>
      <c r="E33" s="66">
        <v>-485</v>
      </c>
    </row>
    <row r="34" spans="2:5" x14ac:dyDescent="0.25">
      <c r="B34" s="109">
        <v>44247</v>
      </c>
      <c r="C34" s="66">
        <v>1100</v>
      </c>
      <c r="D34" s="66">
        <v>940</v>
      </c>
      <c r="E34" s="66">
        <v>-159.99999999999994</v>
      </c>
    </row>
    <row r="35" spans="2:5" x14ac:dyDescent="0.25">
      <c r="B35" s="109">
        <v>44254</v>
      </c>
      <c r="C35" s="66">
        <v>1100</v>
      </c>
      <c r="D35" s="66">
        <v>940</v>
      </c>
      <c r="E35" s="66">
        <v>-159.99999999999994</v>
      </c>
    </row>
    <row r="36" spans="2:5" x14ac:dyDescent="0.25">
      <c r="B36" s="109">
        <v>44261</v>
      </c>
      <c r="C36" s="66">
        <v>500</v>
      </c>
      <c r="D36" s="66">
        <v>1620</v>
      </c>
      <c r="E36" s="66">
        <v>1120</v>
      </c>
    </row>
    <row r="37" spans="2:5" x14ac:dyDescent="0.25">
      <c r="B37" s="109">
        <v>44268</v>
      </c>
      <c r="C37" s="66">
        <v>1500</v>
      </c>
      <c r="D37" s="66">
        <v>1920</v>
      </c>
      <c r="E37" s="66">
        <v>419.99999999999989</v>
      </c>
    </row>
    <row r="38" spans="2:5" x14ac:dyDescent="0.25">
      <c r="B38" s="109">
        <v>44274</v>
      </c>
      <c r="C38" s="66">
        <v>600</v>
      </c>
      <c r="D38" s="66">
        <v>1750</v>
      </c>
      <c r="E38" s="66">
        <v>1150</v>
      </c>
    </row>
    <row r="39" spans="2:5" x14ac:dyDescent="0.25">
      <c r="B39" s="109">
        <v>44289</v>
      </c>
      <c r="C39" s="66">
        <v>1000</v>
      </c>
      <c r="D39" s="66">
        <v>1930</v>
      </c>
      <c r="E39" s="66">
        <v>930</v>
      </c>
    </row>
    <row r="40" spans="2:5" x14ac:dyDescent="0.25">
      <c r="B40" s="109">
        <v>44296</v>
      </c>
      <c r="C40" s="66">
        <v>1600</v>
      </c>
      <c r="D40" s="66">
        <v>1250</v>
      </c>
      <c r="E40" s="66">
        <v>-350</v>
      </c>
    </row>
    <row r="41" spans="2:5" x14ac:dyDescent="0.25">
      <c r="B41" s="109">
        <v>44303</v>
      </c>
      <c r="C41" s="66">
        <v>1500</v>
      </c>
      <c r="D41" s="66">
        <v>827</v>
      </c>
      <c r="E41" s="66">
        <v>-673</v>
      </c>
    </row>
    <row r="42" spans="2:5" x14ac:dyDescent="0.25">
      <c r="B42" s="109">
        <v>44310</v>
      </c>
      <c r="C42" s="66">
        <v>200</v>
      </c>
      <c r="D42" s="66">
        <v>440.00000000000006</v>
      </c>
      <c r="E42" s="66">
        <v>240.00000000000006</v>
      </c>
    </row>
    <row r="43" spans="2:5" x14ac:dyDescent="0.25">
      <c r="B43" s="109">
        <v>44311</v>
      </c>
      <c r="C43" s="66">
        <v>700</v>
      </c>
      <c r="D43" s="66">
        <v>930</v>
      </c>
      <c r="E43" s="66">
        <v>230</v>
      </c>
    </row>
    <row r="44" spans="2:5" x14ac:dyDescent="0.25">
      <c r="B44" s="109">
        <v>44317</v>
      </c>
      <c r="C44" s="66">
        <v>1000</v>
      </c>
      <c r="D44" s="66">
        <v>845</v>
      </c>
      <c r="E44" s="66">
        <v>-155</v>
      </c>
    </row>
    <row r="45" spans="2:5" x14ac:dyDescent="0.25">
      <c r="B45" s="109">
        <v>44324</v>
      </c>
      <c r="C45" s="66">
        <v>1400</v>
      </c>
      <c r="D45" s="66">
        <v>445</v>
      </c>
      <c r="E45" s="66">
        <v>-955</v>
      </c>
    </row>
    <row r="46" spans="2:5" x14ac:dyDescent="0.25">
      <c r="B46" s="109">
        <v>44331</v>
      </c>
      <c r="C46" s="66">
        <v>1000</v>
      </c>
      <c r="D46" s="66">
        <v>1880</v>
      </c>
      <c r="E46" s="66">
        <v>880</v>
      </c>
    </row>
    <row r="47" spans="2:5" x14ac:dyDescent="0.25">
      <c r="B47" s="109">
        <v>44338</v>
      </c>
      <c r="C47" s="66">
        <v>500</v>
      </c>
      <c r="D47" s="66">
        <v>210</v>
      </c>
      <c r="E47" s="66">
        <v>-290</v>
      </c>
    </row>
    <row r="48" spans="2:5" x14ac:dyDescent="0.25">
      <c r="B48" s="109">
        <v>44345</v>
      </c>
      <c r="C48" s="66">
        <v>1500</v>
      </c>
      <c r="D48" s="66">
        <v>1940</v>
      </c>
      <c r="E48" s="66">
        <v>440</v>
      </c>
    </row>
    <row r="49" spans="2:5" x14ac:dyDescent="0.25">
      <c r="B49" s="109">
        <v>44352</v>
      </c>
      <c r="C49" s="66">
        <v>1000</v>
      </c>
      <c r="D49" s="66">
        <v>860</v>
      </c>
      <c r="E49" s="66">
        <v>-140</v>
      </c>
    </row>
    <row r="50" spans="2:5" x14ac:dyDescent="0.25">
      <c r="B50" s="109">
        <v>44359</v>
      </c>
      <c r="C50" s="66">
        <v>900</v>
      </c>
      <c r="D50" s="66">
        <v>1000</v>
      </c>
      <c r="E50" s="66">
        <v>100</v>
      </c>
    </row>
    <row r="51" spans="2:5" x14ac:dyDescent="0.25">
      <c r="B51" s="109">
        <v>44366</v>
      </c>
      <c r="C51" s="66">
        <v>500</v>
      </c>
      <c r="D51" s="66">
        <v>280</v>
      </c>
      <c r="E51" s="66">
        <v>-220</v>
      </c>
    </row>
    <row r="52" spans="2:5" ht="30.75" customHeight="1" x14ac:dyDescent="0.25">
      <c r="B52" s="110" t="s">
        <v>97</v>
      </c>
      <c r="C52" s="91">
        <v>43700</v>
      </c>
      <c r="D52" s="91">
        <v>50977</v>
      </c>
      <c r="E52" s="91">
        <v>7277</v>
      </c>
    </row>
    <row r="53" spans="2:5" x14ac:dyDescent="0.25">
      <c r="B53"/>
      <c r="C53"/>
      <c r="D53"/>
      <c r="E53"/>
    </row>
  </sheetData>
  <conditionalFormatting pivot="1" sqref="E12:E52">
    <cfRule type="cellIs" dxfId="268" priority="2" operator="lessThan">
      <formula>0</formula>
    </cfRule>
  </conditionalFormatting>
  <conditionalFormatting pivot="1" sqref="E12:E52">
    <cfRule type="cellIs" dxfId="267" priority="1" operator="greaterThan">
      <formula>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78FE1D-5CE4-4C8D-B0A9-6E51106C5384}">
  <dimension ref="B1:G49"/>
  <sheetViews>
    <sheetView showGridLines="0" zoomScale="90" zoomScaleNormal="90" workbookViewId="0">
      <selection activeCell="S29" sqref="S29"/>
    </sheetView>
  </sheetViews>
  <sheetFormatPr defaultRowHeight="15" x14ac:dyDescent="0.25"/>
  <cols>
    <col min="2" max="2" width="17.5703125" style="41" customWidth="1"/>
    <col min="3" max="3" width="17.85546875" style="41" bestFit="1" customWidth="1"/>
    <col min="4" max="4" width="16.140625" style="41" customWidth="1"/>
    <col min="5" max="5" width="20.5703125" bestFit="1" customWidth="1"/>
    <col min="6" max="6" width="20.7109375" bestFit="1" customWidth="1"/>
    <col min="7" max="7" width="21.28515625" bestFit="1" customWidth="1"/>
    <col min="8" max="15" width="4" bestFit="1" customWidth="1"/>
    <col min="16" max="16" width="2" bestFit="1" customWidth="1"/>
    <col min="17" max="20" width="4" bestFit="1" customWidth="1"/>
    <col min="21" max="21" width="2" bestFit="1" customWidth="1"/>
    <col min="22" max="24" width="4" bestFit="1" customWidth="1"/>
    <col min="25" max="25" width="2" bestFit="1" customWidth="1"/>
    <col min="26" max="26" width="4" bestFit="1" customWidth="1"/>
    <col min="27" max="27" width="2" bestFit="1" customWidth="1"/>
    <col min="28" max="29" width="4" bestFit="1" customWidth="1"/>
    <col min="30" max="30" width="2" bestFit="1" customWidth="1"/>
    <col min="31" max="35" width="3" bestFit="1" customWidth="1"/>
    <col min="36" max="36" width="5" bestFit="1" customWidth="1"/>
    <col min="37" max="37" width="7.28515625" bestFit="1" customWidth="1"/>
    <col min="38" max="38" width="11.28515625" bestFit="1" customWidth="1"/>
  </cols>
  <sheetData>
    <row r="1" spans="2:7" ht="30.75" customHeight="1" x14ac:dyDescent="0.25">
      <c r="B1" s="39" t="s">
        <v>4</v>
      </c>
      <c r="C1" s="40" t="s">
        <v>98</v>
      </c>
    </row>
    <row r="2" spans="2:7" ht="30.75" customHeight="1" x14ac:dyDescent="0.25">
      <c r="B2" s="39" t="s">
        <v>5</v>
      </c>
      <c r="C2" s="40" t="s">
        <v>98</v>
      </c>
    </row>
    <row r="4" spans="2:7" ht="21.75" customHeight="1" x14ac:dyDescent="0.25">
      <c r="B4" s="43" t="s">
        <v>0</v>
      </c>
      <c r="C4" s="22" t="s">
        <v>99</v>
      </c>
      <c r="D4" s="22" t="s">
        <v>100</v>
      </c>
      <c r="E4" s="40" t="s">
        <v>211</v>
      </c>
      <c r="F4" s="40" t="s">
        <v>207</v>
      </c>
      <c r="G4" s="40" t="s">
        <v>205</v>
      </c>
    </row>
    <row r="5" spans="2:7" ht="20.25" customHeight="1" x14ac:dyDescent="0.25">
      <c r="B5" s="44">
        <v>44114</v>
      </c>
      <c r="C5" s="42">
        <v>12</v>
      </c>
      <c r="D5" s="42">
        <v>1.8</v>
      </c>
      <c r="E5" s="42">
        <v>1200</v>
      </c>
      <c r="F5" s="42">
        <v>180</v>
      </c>
      <c r="G5" s="95">
        <v>-1020</v>
      </c>
    </row>
    <row r="6" spans="2:7" ht="20.25" customHeight="1" x14ac:dyDescent="0.25">
      <c r="B6" s="44">
        <v>44118</v>
      </c>
      <c r="C6" s="42">
        <v>9</v>
      </c>
      <c r="D6" s="42">
        <v>19.3</v>
      </c>
      <c r="E6" s="42">
        <v>900</v>
      </c>
      <c r="F6" s="42">
        <v>1930</v>
      </c>
      <c r="G6" s="95">
        <v>1030</v>
      </c>
    </row>
    <row r="7" spans="2:7" ht="20.25" customHeight="1" x14ac:dyDescent="0.25">
      <c r="B7" s="44">
        <v>44121</v>
      </c>
      <c r="C7" s="42">
        <v>12</v>
      </c>
      <c r="D7" s="42">
        <v>15.6</v>
      </c>
      <c r="E7" s="42">
        <v>1200</v>
      </c>
      <c r="F7" s="42">
        <v>1560</v>
      </c>
      <c r="G7" s="95">
        <v>360</v>
      </c>
    </row>
    <row r="8" spans="2:7" ht="20.25" customHeight="1" x14ac:dyDescent="0.25">
      <c r="B8" s="44">
        <v>44127</v>
      </c>
      <c r="C8" s="42">
        <v>13</v>
      </c>
      <c r="D8" s="42">
        <v>14.9</v>
      </c>
      <c r="E8" s="42">
        <v>1300</v>
      </c>
      <c r="F8" s="42">
        <v>1490</v>
      </c>
      <c r="G8" s="95">
        <v>190</v>
      </c>
    </row>
    <row r="9" spans="2:7" ht="20.25" customHeight="1" x14ac:dyDescent="0.25">
      <c r="B9" s="44">
        <v>44128</v>
      </c>
      <c r="C9" s="42">
        <v>9</v>
      </c>
      <c r="D9" s="42">
        <v>20.400000000000002</v>
      </c>
      <c r="E9" s="42">
        <v>900</v>
      </c>
      <c r="F9" s="42">
        <v>2040</v>
      </c>
      <c r="G9" s="95">
        <v>1140</v>
      </c>
    </row>
    <row r="10" spans="2:7" ht="20.25" customHeight="1" x14ac:dyDescent="0.25">
      <c r="B10" s="44">
        <v>44135</v>
      </c>
      <c r="C10" s="42">
        <v>8</v>
      </c>
      <c r="D10" s="42">
        <v>11.2</v>
      </c>
      <c r="E10" s="42">
        <v>800</v>
      </c>
      <c r="F10" s="42">
        <v>1120</v>
      </c>
      <c r="G10" s="95">
        <v>320</v>
      </c>
    </row>
    <row r="11" spans="2:7" ht="20.25" customHeight="1" x14ac:dyDescent="0.25">
      <c r="B11" s="44">
        <v>44138</v>
      </c>
      <c r="C11" s="42">
        <v>13</v>
      </c>
      <c r="D11" s="42">
        <v>12.6</v>
      </c>
      <c r="E11" s="42">
        <v>1300</v>
      </c>
      <c r="F11" s="42">
        <v>1260</v>
      </c>
      <c r="G11" s="95">
        <v>-40</v>
      </c>
    </row>
    <row r="12" spans="2:7" ht="20.25" customHeight="1" x14ac:dyDescent="0.25">
      <c r="B12" s="44">
        <v>44140</v>
      </c>
      <c r="C12" s="42">
        <v>9</v>
      </c>
      <c r="D12" s="42">
        <v>9.6999999999999993</v>
      </c>
      <c r="E12" s="42">
        <v>900</v>
      </c>
      <c r="F12" s="42">
        <v>970</v>
      </c>
      <c r="G12" s="95">
        <v>70</v>
      </c>
    </row>
    <row r="13" spans="2:7" ht="20.25" customHeight="1" x14ac:dyDescent="0.25">
      <c r="B13" s="44">
        <v>44142</v>
      </c>
      <c r="C13" s="42">
        <v>12</v>
      </c>
      <c r="D13" s="42">
        <v>19.100000000000001</v>
      </c>
      <c r="E13" s="42">
        <v>1200</v>
      </c>
      <c r="F13" s="42">
        <v>1910</v>
      </c>
      <c r="G13" s="95">
        <v>710</v>
      </c>
    </row>
    <row r="14" spans="2:7" ht="21" customHeight="1" x14ac:dyDescent="0.25">
      <c r="B14" s="44">
        <v>44149</v>
      </c>
      <c r="C14" s="42">
        <v>12</v>
      </c>
      <c r="D14" s="42">
        <v>15.600000000000001</v>
      </c>
      <c r="E14" s="42">
        <v>1200</v>
      </c>
      <c r="F14" s="42">
        <v>1560</v>
      </c>
      <c r="G14" s="95">
        <v>360</v>
      </c>
    </row>
    <row r="15" spans="2:7" ht="20.25" customHeight="1" x14ac:dyDescent="0.25">
      <c r="B15" s="44">
        <v>44156</v>
      </c>
      <c r="C15" s="42">
        <v>4</v>
      </c>
      <c r="D15" s="42"/>
      <c r="E15" s="42">
        <v>400</v>
      </c>
      <c r="F15" s="42">
        <v>0</v>
      </c>
      <c r="G15" s="95">
        <v>-400</v>
      </c>
    </row>
    <row r="16" spans="2:7" ht="20.25" customHeight="1" x14ac:dyDescent="0.25">
      <c r="B16" s="44">
        <v>44163</v>
      </c>
      <c r="C16" s="42">
        <v>14</v>
      </c>
      <c r="D16" s="42">
        <v>12</v>
      </c>
      <c r="E16" s="42">
        <v>1400</v>
      </c>
      <c r="F16" s="42">
        <v>1200</v>
      </c>
      <c r="G16" s="95">
        <v>-200</v>
      </c>
    </row>
    <row r="17" spans="2:7" ht="20.25" customHeight="1" x14ac:dyDescent="0.25">
      <c r="B17" s="44">
        <v>44170</v>
      </c>
      <c r="C17" s="42">
        <v>5</v>
      </c>
      <c r="D17" s="42">
        <v>5.75</v>
      </c>
      <c r="E17" s="42">
        <v>500</v>
      </c>
      <c r="F17" s="42">
        <v>575</v>
      </c>
      <c r="G17" s="95">
        <v>75</v>
      </c>
    </row>
    <row r="18" spans="2:7" ht="20.25" customHeight="1" x14ac:dyDescent="0.25">
      <c r="B18" s="44">
        <v>44177</v>
      </c>
      <c r="C18" s="42">
        <v>13</v>
      </c>
      <c r="D18" s="42">
        <v>11.2</v>
      </c>
      <c r="E18" s="42">
        <v>1300</v>
      </c>
      <c r="F18" s="42">
        <v>1120</v>
      </c>
      <c r="G18" s="95">
        <v>-180.00000000000006</v>
      </c>
    </row>
    <row r="19" spans="2:7" ht="20.25" customHeight="1" x14ac:dyDescent="0.25">
      <c r="B19" s="44">
        <v>44184</v>
      </c>
      <c r="C19" s="42">
        <v>19</v>
      </c>
      <c r="D19" s="42">
        <v>28.1</v>
      </c>
      <c r="E19" s="42">
        <v>1900</v>
      </c>
      <c r="F19" s="42">
        <v>2810</v>
      </c>
      <c r="G19" s="95">
        <v>910</v>
      </c>
    </row>
    <row r="20" spans="2:7" ht="20.25" customHeight="1" x14ac:dyDescent="0.25">
      <c r="B20" s="44">
        <v>44191</v>
      </c>
      <c r="C20" s="42">
        <v>10</v>
      </c>
      <c r="D20" s="42">
        <v>4.8499999999999996</v>
      </c>
      <c r="E20" s="42">
        <v>1000</v>
      </c>
      <c r="F20" s="42">
        <v>485</v>
      </c>
      <c r="G20" s="95">
        <v>-515</v>
      </c>
    </row>
    <row r="21" spans="2:7" ht="20.25" customHeight="1" x14ac:dyDescent="0.25">
      <c r="B21" s="44">
        <v>44197</v>
      </c>
      <c r="C21" s="42">
        <v>13</v>
      </c>
      <c r="D21" s="42">
        <v>14.2</v>
      </c>
      <c r="E21" s="42">
        <v>1300</v>
      </c>
      <c r="F21" s="42">
        <v>1420</v>
      </c>
      <c r="G21" s="95">
        <v>119.99999999999994</v>
      </c>
    </row>
    <row r="22" spans="2:7" ht="20.25" customHeight="1" x14ac:dyDescent="0.25">
      <c r="B22" s="44">
        <v>44205</v>
      </c>
      <c r="C22" s="42">
        <v>13</v>
      </c>
      <c r="D22" s="42">
        <v>17.700000000000003</v>
      </c>
      <c r="E22" s="42">
        <v>1300</v>
      </c>
      <c r="F22" s="42">
        <v>1770</v>
      </c>
      <c r="G22" s="95">
        <v>470.00000000000006</v>
      </c>
    </row>
    <row r="23" spans="2:7" ht="20.25" customHeight="1" x14ac:dyDescent="0.25">
      <c r="B23" s="44">
        <v>44212</v>
      </c>
      <c r="C23" s="42">
        <v>3</v>
      </c>
      <c r="D23" s="42">
        <v>2.4</v>
      </c>
      <c r="E23" s="42">
        <v>300</v>
      </c>
      <c r="F23" s="42">
        <v>240</v>
      </c>
      <c r="G23" s="95">
        <v>-60</v>
      </c>
    </row>
    <row r="24" spans="2:7" ht="20.25" customHeight="1" x14ac:dyDescent="0.25">
      <c r="B24" s="44">
        <v>44219</v>
      </c>
      <c r="C24" s="42">
        <v>12</v>
      </c>
      <c r="D24" s="42">
        <v>12.4</v>
      </c>
      <c r="E24" s="42">
        <v>1200</v>
      </c>
      <c r="F24" s="42">
        <v>1240</v>
      </c>
      <c r="G24" s="95">
        <v>40</v>
      </c>
    </row>
    <row r="25" spans="2:7" ht="20.25" customHeight="1" x14ac:dyDescent="0.25">
      <c r="B25" s="44">
        <v>44222</v>
      </c>
      <c r="C25" s="42">
        <v>10</v>
      </c>
      <c r="D25" s="42">
        <v>26.2</v>
      </c>
      <c r="E25" s="42">
        <v>1000</v>
      </c>
      <c r="F25" s="42">
        <v>2620</v>
      </c>
      <c r="G25" s="95">
        <v>1620</v>
      </c>
    </row>
    <row r="26" spans="2:7" ht="20.25" customHeight="1" x14ac:dyDescent="0.25">
      <c r="B26" s="44">
        <v>44226</v>
      </c>
      <c r="C26" s="42">
        <v>13</v>
      </c>
      <c r="D26" s="42">
        <v>8.7999999999999989</v>
      </c>
      <c r="E26" s="42">
        <v>1300</v>
      </c>
      <c r="F26" s="42">
        <v>880</v>
      </c>
      <c r="G26" s="95">
        <v>-420</v>
      </c>
    </row>
    <row r="27" spans="2:7" ht="20.25" customHeight="1" x14ac:dyDescent="0.25">
      <c r="B27" s="44">
        <v>44233</v>
      </c>
      <c r="C27" s="42">
        <v>9</v>
      </c>
      <c r="D27" s="42">
        <v>7.5</v>
      </c>
      <c r="E27" s="42">
        <v>900</v>
      </c>
      <c r="F27" s="42">
        <v>750</v>
      </c>
      <c r="G27" s="95">
        <v>-150</v>
      </c>
    </row>
    <row r="28" spans="2:7" ht="20.25" customHeight="1" x14ac:dyDescent="0.25">
      <c r="B28" s="44">
        <v>44240</v>
      </c>
      <c r="C28" s="42">
        <v>18</v>
      </c>
      <c r="D28" s="42">
        <v>13.149999999999999</v>
      </c>
      <c r="E28" s="42">
        <v>1800</v>
      </c>
      <c r="F28" s="42">
        <v>1315</v>
      </c>
      <c r="G28" s="95">
        <v>-485</v>
      </c>
    </row>
    <row r="29" spans="2:7" ht="20.25" customHeight="1" x14ac:dyDescent="0.25">
      <c r="B29" s="44">
        <v>44247</v>
      </c>
      <c r="C29" s="42">
        <v>11</v>
      </c>
      <c r="D29" s="42">
        <v>9.4</v>
      </c>
      <c r="E29" s="42">
        <v>1100</v>
      </c>
      <c r="F29" s="42">
        <v>940</v>
      </c>
      <c r="G29" s="95">
        <v>-159.99999999999994</v>
      </c>
    </row>
    <row r="30" spans="2:7" ht="20.25" customHeight="1" x14ac:dyDescent="0.25">
      <c r="B30" s="44">
        <v>44254</v>
      </c>
      <c r="C30" s="42">
        <v>11</v>
      </c>
      <c r="D30" s="42">
        <v>9.4</v>
      </c>
      <c r="E30" s="42">
        <v>1100</v>
      </c>
      <c r="F30" s="42">
        <v>940</v>
      </c>
      <c r="G30" s="95">
        <v>-159.99999999999994</v>
      </c>
    </row>
    <row r="31" spans="2:7" ht="20.25" customHeight="1" x14ac:dyDescent="0.25">
      <c r="B31" s="44">
        <v>44261</v>
      </c>
      <c r="C31" s="42">
        <v>5</v>
      </c>
      <c r="D31" s="42">
        <v>16.2</v>
      </c>
      <c r="E31" s="42">
        <v>500</v>
      </c>
      <c r="F31" s="42">
        <v>1620</v>
      </c>
      <c r="G31" s="95">
        <v>1120</v>
      </c>
    </row>
    <row r="32" spans="2:7" ht="20.25" customHeight="1" x14ac:dyDescent="0.25">
      <c r="B32" s="44">
        <v>44268</v>
      </c>
      <c r="C32" s="42">
        <v>15</v>
      </c>
      <c r="D32" s="42">
        <v>19.2</v>
      </c>
      <c r="E32" s="42">
        <v>1500</v>
      </c>
      <c r="F32" s="42">
        <v>1920</v>
      </c>
      <c r="G32" s="95">
        <v>419.99999999999989</v>
      </c>
    </row>
    <row r="33" spans="2:7" ht="20.25" customHeight="1" x14ac:dyDescent="0.25">
      <c r="B33" s="44">
        <v>44274</v>
      </c>
      <c r="C33" s="42">
        <v>6</v>
      </c>
      <c r="D33" s="42">
        <v>17.5</v>
      </c>
      <c r="E33" s="42">
        <v>600</v>
      </c>
      <c r="F33" s="42">
        <v>1750</v>
      </c>
      <c r="G33" s="95">
        <v>1150</v>
      </c>
    </row>
    <row r="34" spans="2:7" ht="20.25" customHeight="1" x14ac:dyDescent="0.25">
      <c r="B34" s="44">
        <v>44275</v>
      </c>
      <c r="C34" s="42">
        <v>9</v>
      </c>
      <c r="D34" s="42">
        <v>9.1999999999999993</v>
      </c>
      <c r="E34" s="42">
        <v>900</v>
      </c>
      <c r="F34" s="42">
        <v>920</v>
      </c>
      <c r="G34" s="95">
        <v>20</v>
      </c>
    </row>
    <row r="35" spans="2:7" ht="20.25" customHeight="1" x14ac:dyDescent="0.25">
      <c r="B35" s="44">
        <v>44282</v>
      </c>
      <c r="C35" s="42">
        <v>13</v>
      </c>
      <c r="D35" s="42">
        <v>2.4</v>
      </c>
      <c r="E35" s="42">
        <v>1300</v>
      </c>
      <c r="F35" s="42">
        <v>240</v>
      </c>
      <c r="G35" s="95">
        <v>-1060</v>
      </c>
    </row>
    <row r="36" spans="2:7" ht="20.25" customHeight="1" x14ac:dyDescent="0.25">
      <c r="B36" s="44">
        <v>44289</v>
      </c>
      <c r="C36" s="42">
        <v>10</v>
      </c>
      <c r="D36" s="42">
        <v>19.3</v>
      </c>
      <c r="E36" s="42">
        <v>1000</v>
      </c>
      <c r="F36" s="42">
        <v>1930</v>
      </c>
      <c r="G36" s="95">
        <v>930</v>
      </c>
    </row>
    <row r="37" spans="2:7" ht="20.25" customHeight="1" x14ac:dyDescent="0.25">
      <c r="B37" s="44">
        <v>44296</v>
      </c>
      <c r="C37" s="42">
        <v>15</v>
      </c>
      <c r="D37" s="42">
        <v>12.5</v>
      </c>
      <c r="E37" s="42">
        <v>1500</v>
      </c>
      <c r="F37" s="42">
        <v>1250</v>
      </c>
      <c r="G37" s="95">
        <v>-250</v>
      </c>
    </row>
    <row r="38" spans="2:7" ht="20.25" customHeight="1" x14ac:dyDescent="0.25">
      <c r="B38" s="44">
        <v>44303</v>
      </c>
      <c r="C38" s="42">
        <v>14</v>
      </c>
      <c r="D38" s="42">
        <v>8.27</v>
      </c>
      <c r="E38" s="42">
        <v>1400</v>
      </c>
      <c r="F38" s="42">
        <v>827</v>
      </c>
      <c r="G38" s="95">
        <v>-573</v>
      </c>
    </row>
    <row r="39" spans="2:7" ht="20.25" customHeight="1" x14ac:dyDescent="0.25">
      <c r="B39" s="44">
        <v>44310</v>
      </c>
      <c r="C39" s="42">
        <v>2</v>
      </c>
      <c r="D39" s="42">
        <v>4.4000000000000004</v>
      </c>
      <c r="E39" s="42">
        <v>200</v>
      </c>
      <c r="F39" s="42">
        <v>440.00000000000006</v>
      </c>
      <c r="G39" s="95">
        <v>240.00000000000006</v>
      </c>
    </row>
    <row r="40" spans="2:7" ht="20.25" customHeight="1" x14ac:dyDescent="0.25">
      <c r="B40" s="44">
        <v>44311</v>
      </c>
      <c r="C40" s="42">
        <v>7</v>
      </c>
      <c r="D40" s="42">
        <v>9.3000000000000007</v>
      </c>
      <c r="E40" s="42">
        <v>700</v>
      </c>
      <c r="F40" s="42">
        <v>930</v>
      </c>
      <c r="G40" s="95">
        <v>230</v>
      </c>
    </row>
    <row r="41" spans="2:7" ht="20.25" customHeight="1" x14ac:dyDescent="0.25">
      <c r="B41" s="44">
        <v>44317</v>
      </c>
      <c r="C41" s="42">
        <v>10</v>
      </c>
      <c r="D41" s="42">
        <v>8.4499999999999993</v>
      </c>
      <c r="E41" s="42">
        <v>1000</v>
      </c>
      <c r="F41" s="42">
        <v>845</v>
      </c>
      <c r="G41" s="95">
        <v>-155</v>
      </c>
    </row>
    <row r="42" spans="2:7" ht="20.25" customHeight="1" x14ac:dyDescent="0.25">
      <c r="B42" s="44">
        <v>44324</v>
      </c>
      <c r="C42" s="42">
        <v>14</v>
      </c>
      <c r="D42" s="42">
        <v>4.45</v>
      </c>
      <c r="E42" s="42">
        <v>1400</v>
      </c>
      <c r="F42" s="42">
        <v>445</v>
      </c>
      <c r="G42" s="95">
        <v>-955</v>
      </c>
    </row>
    <row r="43" spans="2:7" ht="20.25" customHeight="1" x14ac:dyDescent="0.25">
      <c r="B43" s="44">
        <v>44331</v>
      </c>
      <c r="C43" s="42">
        <v>10</v>
      </c>
      <c r="D43" s="42">
        <v>18.8</v>
      </c>
      <c r="E43" s="42">
        <v>1000</v>
      </c>
      <c r="F43" s="42">
        <v>1880</v>
      </c>
      <c r="G43" s="95">
        <v>880</v>
      </c>
    </row>
    <row r="44" spans="2:7" ht="20.25" customHeight="1" x14ac:dyDescent="0.25">
      <c r="B44" s="44">
        <v>44338</v>
      </c>
      <c r="C44" s="42">
        <v>5</v>
      </c>
      <c r="D44" s="42">
        <v>2.1</v>
      </c>
      <c r="E44" s="42">
        <v>500</v>
      </c>
      <c r="F44" s="42">
        <v>210</v>
      </c>
      <c r="G44" s="95">
        <v>-290</v>
      </c>
    </row>
    <row r="45" spans="2:7" ht="20.25" customHeight="1" x14ac:dyDescent="0.25">
      <c r="B45" s="44">
        <v>44345</v>
      </c>
      <c r="C45" s="42">
        <v>15</v>
      </c>
      <c r="D45" s="42">
        <v>19.400000000000002</v>
      </c>
      <c r="E45" s="42">
        <v>1500</v>
      </c>
      <c r="F45" s="42">
        <v>1940</v>
      </c>
      <c r="G45" s="95">
        <v>440</v>
      </c>
    </row>
    <row r="46" spans="2:7" ht="20.25" customHeight="1" x14ac:dyDescent="0.25">
      <c r="B46" s="44">
        <v>44352</v>
      </c>
      <c r="C46" s="42">
        <v>9</v>
      </c>
      <c r="D46" s="42">
        <v>7.25</v>
      </c>
      <c r="E46" s="42">
        <v>900</v>
      </c>
      <c r="F46" s="42">
        <v>725</v>
      </c>
      <c r="G46" s="95">
        <v>-175</v>
      </c>
    </row>
    <row r="47" spans="2:7" ht="20.25" customHeight="1" x14ac:dyDescent="0.25">
      <c r="B47" s="44">
        <v>44359</v>
      </c>
      <c r="C47" s="42">
        <v>9</v>
      </c>
      <c r="D47" s="42">
        <v>10</v>
      </c>
      <c r="E47" s="42">
        <v>900</v>
      </c>
      <c r="F47" s="42">
        <v>1000</v>
      </c>
      <c r="G47" s="95">
        <v>100</v>
      </c>
    </row>
    <row r="48" spans="2:7" ht="20.25" customHeight="1" x14ac:dyDescent="0.25">
      <c r="B48" s="44">
        <v>44366</v>
      </c>
      <c r="C48" s="42">
        <v>5</v>
      </c>
      <c r="D48" s="42">
        <v>2.8</v>
      </c>
      <c r="E48" s="42">
        <v>500</v>
      </c>
      <c r="F48" s="42">
        <v>280</v>
      </c>
      <c r="G48" s="95">
        <v>-220</v>
      </c>
    </row>
    <row r="49" spans="2:7" ht="36.75" customHeight="1" x14ac:dyDescent="0.25">
      <c r="B49" s="51" t="s">
        <v>97</v>
      </c>
      <c r="C49" s="52">
        <v>460</v>
      </c>
      <c r="D49" s="52">
        <v>514.76999999999975</v>
      </c>
      <c r="E49" s="52">
        <v>46000</v>
      </c>
      <c r="F49" s="52">
        <v>51477</v>
      </c>
      <c r="G49" s="96">
        <v>5477</v>
      </c>
    </row>
  </sheetData>
  <conditionalFormatting pivot="1" sqref="G5:G34 G49">
    <cfRule type="cellIs" dxfId="266" priority="4" operator="lessThan">
      <formula>0</formula>
    </cfRule>
  </conditionalFormatting>
  <conditionalFormatting pivot="1" sqref="G5:G34 G49">
    <cfRule type="cellIs" dxfId="265" priority="3" operator="greaterThan">
      <formula>0</formula>
    </cfRule>
  </conditionalFormatting>
  <conditionalFormatting pivot="1" sqref="G35 G36 G37 G38 G39 G40 G41 G42 G43 G44 G45 G46 G47 G48">
    <cfRule type="cellIs" dxfId="228" priority="2" operator="lessThan">
      <formula>0</formula>
    </cfRule>
  </conditionalFormatting>
  <conditionalFormatting pivot="1" sqref="G35 G36 G37 G38 G39 G40 G41 G42 G43 G44 G45 G46 G47 G48">
    <cfRule type="cellIs" dxfId="227" priority="1" operator="greaterThan">
      <formula>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2BB130-C138-4333-AFA5-C0FB058F02C6}">
  <dimension ref="B4:F59"/>
  <sheetViews>
    <sheetView showGridLines="0" workbookViewId="0">
      <selection activeCell="K38" sqref="K38"/>
    </sheetView>
  </sheetViews>
  <sheetFormatPr defaultRowHeight="15" x14ac:dyDescent="0.25"/>
  <cols>
    <col min="2" max="2" width="13.140625" bestFit="1" customWidth="1"/>
    <col min="3" max="3" width="14" customWidth="1"/>
    <col min="4" max="6" width="12.140625" customWidth="1"/>
  </cols>
  <sheetData>
    <row r="4" spans="2:6" x14ac:dyDescent="0.25">
      <c r="B4" s="88" t="s">
        <v>4</v>
      </c>
      <c r="C4" s="89" t="s">
        <v>98</v>
      </c>
    </row>
    <row r="5" spans="2:6" x14ac:dyDescent="0.25">
      <c r="B5" s="88" t="s">
        <v>5</v>
      </c>
      <c r="C5" s="89" t="s">
        <v>98</v>
      </c>
    </row>
    <row r="6" spans="2:6" x14ac:dyDescent="0.25">
      <c r="B6" s="88" t="s">
        <v>6</v>
      </c>
      <c r="C6" s="89" t="s">
        <v>162</v>
      </c>
    </row>
    <row r="7" spans="2:6" x14ac:dyDescent="0.25">
      <c r="B7" s="88" t="s">
        <v>3</v>
      </c>
      <c r="C7" s="89" t="s">
        <v>162</v>
      </c>
    </row>
    <row r="8" spans="2:6" x14ac:dyDescent="0.25">
      <c r="B8" s="88" t="s">
        <v>1</v>
      </c>
      <c r="C8" s="89" t="s">
        <v>162</v>
      </c>
    </row>
    <row r="10" spans="2:6" s="83" customFormat="1" ht="34.5" customHeight="1" x14ac:dyDescent="0.25">
      <c r="B10" s="84" t="s">
        <v>158</v>
      </c>
      <c r="C10" s="85" t="s">
        <v>206</v>
      </c>
      <c r="D10" s="85" t="s">
        <v>204</v>
      </c>
      <c r="E10" s="85" t="s">
        <v>207</v>
      </c>
      <c r="F10" s="85" t="s">
        <v>205</v>
      </c>
    </row>
    <row r="11" spans="2:6" x14ac:dyDescent="0.25">
      <c r="B11" s="86">
        <v>44114</v>
      </c>
      <c r="C11" s="87">
        <v>5</v>
      </c>
      <c r="D11" s="87">
        <v>1200</v>
      </c>
      <c r="E11" s="87">
        <v>180</v>
      </c>
      <c r="F11" s="87">
        <v>-1020</v>
      </c>
    </row>
    <row r="12" spans="2:6" x14ac:dyDescent="0.25">
      <c r="B12" s="86">
        <v>44118</v>
      </c>
      <c r="C12" s="87">
        <v>3</v>
      </c>
      <c r="D12" s="87">
        <v>900</v>
      </c>
      <c r="E12" s="87">
        <v>1930</v>
      </c>
      <c r="F12" s="87">
        <v>1030</v>
      </c>
    </row>
    <row r="13" spans="2:6" x14ac:dyDescent="0.25">
      <c r="B13" s="86">
        <v>44121</v>
      </c>
      <c r="C13" s="87">
        <v>5</v>
      </c>
      <c r="D13" s="87">
        <v>1200</v>
      </c>
      <c r="E13" s="87">
        <v>1560</v>
      </c>
      <c r="F13" s="87">
        <v>360</v>
      </c>
    </row>
    <row r="14" spans="2:6" x14ac:dyDescent="0.25">
      <c r="B14" s="86">
        <v>44127</v>
      </c>
      <c r="C14" s="87">
        <v>6</v>
      </c>
      <c r="D14" s="87">
        <v>1300</v>
      </c>
      <c r="E14" s="87">
        <v>1490</v>
      </c>
      <c r="F14" s="87">
        <v>190</v>
      </c>
    </row>
    <row r="15" spans="2:6" x14ac:dyDescent="0.25">
      <c r="B15" s="86">
        <v>44128</v>
      </c>
      <c r="C15" s="87">
        <v>3</v>
      </c>
      <c r="D15" s="87">
        <v>900</v>
      </c>
      <c r="E15" s="87">
        <v>2040</v>
      </c>
      <c r="F15" s="87">
        <v>1140</v>
      </c>
    </row>
    <row r="16" spans="2:6" x14ac:dyDescent="0.25">
      <c r="B16" s="86">
        <v>44135</v>
      </c>
      <c r="C16" s="87">
        <v>2</v>
      </c>
      <c r="D16" s="87">
        <v>800</v>
      </c>
      <c r="E16" s="87">
        <v>1120</v>
      </c>
      <c r="F16" s="87">
        <v>320</v>
      </c>
    </row>
    <row r="17" spans="2:6" x14ac:dyDescent="0.25">
      <c r="B17" s="86">
        <v>44138</v>
      </c>
      <c r="C17" s="87">
        <v>4</v>
      </c>
      <c r="D17" s="87">
        <v>1300</v>
      </c>
      <c r="E17" s="87">
        <v>1260</v>
      </c>
      <c r="F17" s="87">
        <v>-40</v>
      </c>
    </row>
    <row r="18" spans="2:6" x14ac:dyDescent="0.25">
      <c r="B18" s="86">
        <v>44140</v>
      </c>
      <c r="C18" s="87">
        <v>3</v>
      </c>
      <c r="D18" s="87">
        <v>900</v>
      </c>
      <c r="E18" s="87">
        <v>970</v>
      </c>
      <c r="F18" s="87">
        <v>70</v>
      </c>
    </row>
    <row r="19" spans="2:6" x14ac:dyDescent="0.25">
      <c r="B19" s="86">
        <v>44142</v>
      </c>
      <c r="C19" s="87">
        <v>4</v>
      </c>
      <c r="D19" s="87">
        <v>1200</v>
      </c>
      <c r="E19" s="87">
        <v>1910</v>
      </c>
      <c r="F19" s="87">
        <v>710</v>
      </c>
    </row>
    <row r="20" spans="2:6" x14ac:dyDescent="0.25">
      <c r="B20" s="86">
        <v>44149</v>
      </c>
      <c r="C20" s="87">
        <v>4</v>
      </c>
      <c r="D20" s="87">
        <v>1200</v>
      </c>
      <c r="E20" s="87">
        <v>1560</v>
      </c>
      <c r="F20" s="87">
        <v>360</v>
      </c>
    </row>
    <row r="21" spans="2:6" x14ac:dyDescent="0.25">
      <c r="B21" s="86">
        <v>44156</v>
      </c>
      <c r="C21" s="87">
        <v>2</v>
      </c>
      <c r="D21" s="87">
        <v>400</v>
      </c>
      <c r="E21" s="87">
        <v>0</v>
      </c>
      <c r="F21" s="87">
        <v>-400</v>
      </c>
    </row>
    <row r="22" spans="2:6" x14ac:dyDescent="0.25">
      <c r="B22" s="86">
        <v>44163</v>
      </c>
      <c r="C22" s="87">
        <v>5</v>
      </c>
      <c r="D22" s="87">
        <v>1400</v>
      </c>
      <c r="E22" s="87">
        <v>1200</v>
      </c>
      <c r="F22" s="87">
        <v>-200</v>
      </c>
    </row>
    <row r="23" spans="2:6" x14ac:dyDescent="0.25">
      <c r="B23" s="86">
        <v>44170</v>
      </c>
      <c r="C23" s="87">
        <v>2</v>
      </c>
      <c r="D23" s="87">
        <v>500</v>
      </c>
      <c r="E23" s="87">
        <v>575</v>
      </c>
      <c r="F23" s="87">
        <v>75</v>
      </c>
    </row>
    <row r="24" spans="2:6" x14ac:dyDescent="0.25">
      <c r="B24" s="86">
        <v>44177</v>
      </c>
      <c r="C24" s="87">
        <v>4</v>
      </c>
      <c r="D24" s="87">
        <v>1300</v>
      </c>
      <c r="E24" s="87">
        <v>1120</v>
      </c>
      <c r="F24" s="87">
        <v>-180.00000000000006</v>
      </c>
    </row>
    <row r="25" spans="2:6" x14ac:dyDescent="0.25">
      <c r="B25" s="86">
        <v>44184</v>
      </c>
      <c r="C25" s="87">
        <v>6</v>
      </c>
      <c r="D25" s="87">
        <v>1900</v>
      </c>
      <c r="E25" s="87">
        <v>2810</v>
      </c>
      <c r="F25" s="87">
        <v>910</v>
      </c>
    </row>
    <row r="26" spans="2:6" x14ac:dyDescent="0.25">
      <c r="B26" s="86">
        <v>44191</v>
      </c>
      <c r="C26" s="87">
        <v>4</v>
      </c>
      <c r="D26" s="87">
        <v>1000</v>
      </c>
      <c r="E26" s="87">
        <v>485</v>
      </c>
      <c r="F26" s="87">
        <v>-515</v>
      </c>
    </row>
    <row r="27" spans="2:6" x14ac:dyDescent="0.25">
      <c r="B27" s="86">
        <v>44197</v>
      </c>
      <c r="C27" s="87">
        <v>4</v>
      </c>
      <c r="D27" s="87">
        <v>1300</v>
      </c>
      <c r="E27" s="87">
        <v>1420</v>
      </c>
      <c r="F27" s="87">
        <v>119.99999999999994</v>
      </c>
    </row>
    <row r="28" spans="2:6" x14ac:dyDescent="0.25">
      <c r="B28" s="86">
        <v>44205</v>
      </c>
      <c r="C28" s="87">
        <v>5</v>
      </c>
      <c r="D28" s="87">
        <v>1300</v>
      </c>
      <c r="E28" s="87">
        <v>1770</v>
      </c>
      <c r="F28" s="87">
        <v>470.00000000000006</v>
      </c>
    </row>
    <row r="29" spans="2:6" x14ac:dyDescent="0.25">
      <c r="B29" s="86">
        <v>44212</v>
      </c>
      <c r="C29" s="87">
        <v>1</v>
      </c>
      <c r="D29" s="87">
        <v>300</v>
      </c>
      <c r="E29" s="87">
        <v>240</v>
      </c>
      <c r="F29" s="87">
        <v>-60</v>
      </c>
    </row>
    <row r="30" spans="2:6" x14ac:dyDescent="0.25">
      <c r="B30" s="86">
        <v>44219</v>
      </c>
      <c r="C30" s="87">
        <v>3</v>
      </c>
      <c r="D30" s="87">
        <v>1200</v>
      </c>
      <c r="E30" s="87">
        <v>1240</v>
      </c>
      <c r="F30" s="87">
        <v>40</v>
      </c>
    </row>
    <row r="31" spans="2:6" x14ac:dyDescent="0.25">
      <c r="B31" s="86">
        <v>44222</v>
      </c>
      <c r="C31" s="87">
        <v>3</v>
      </c>
      <c r="D31" s="87">
        <v>1000</v>
      </c>
      <c r="E31" s="87">
        <v>2620</v>
      </c>
      <c r="F31" s="87">
        <v>1620</v>
      </c>
    </row>
    <row r="32" spans="2:6" x14ac:dyDescent="0.25">
      <c r="B32" s="86">
        <v>44226</v>
      </c>
      <c r="C32" s="87">
        <v>4</v>
      </c>
      <c r="D32" s="87">
        <v>1300</v>
      </c>
      <c r="E32" s="87">
        <v>880</v>
      </c>
      <c r="F32" s="87">
        <v>-420</v>
      </c>
    </row>
    <row r="33" spans="2:6" x14ac:dyDescent="0.25">
      <c r="B33" s="86">
        <v>44233</v>
      </c>
      <c r="C33" s="87">
        <v>3</v>
      </c>
      <c r="D33" s="87">
        <v>900</v>
      </c>
      <c r="E33" s="87">
        <v>750</v>
      </c>
      <c r="F33" s="87">
        <v>-150</v>
      </c>
    </row>
    <row r="34" spans="2:6" x14ac:dyDescent="0.25">
      <c r="B34" s="86">
        <v>44240</v>
      </c>
      <c r="C34" s="87">
        <v>6</v>
      </c>
      <c r="D34" s="87">
        <v>1800</v>
      </c>
      <c r="E34" s="87">
        <v>1315</v>
      </c>
      <c r="F34" s="87">
        <v>-485</v>
      </c>
    </row>
    <row r="35" spans="2:6" x14ac:dyDescent="0.25">
      <c r="B35" s="86">
        <v>44247</v>
      </c>
      <c r="C35" s="87">
        <v>3</v>
      </c>
      <c r="D35" s="87">
        <v>1100</v>
      </c>
      <c r="E35" s="87">
        <v>940</v>
      </c>
      <c r="F35" s="87">
        <v>-159.99999999999994</v>
      </c>
    </row>
    <row r="36" spans="2:6" x14ac:dyDescent="0.25">
      <c r="B36" s="86">
        <v>44254</v>
      </c>
      <c r="C36" s="87">
        <v>3</v>
      </c>
      <c r="D36" s="87">
        <v>1100</v>
      </c>
      <c r="E36" s="87">
        <v>940</v>
      </c>
      <c r="F36" s="87">
        <v>-159.99999999999994</v>
      </c>
    </row>
    <row r="37" spans="2:6" x14ac:dyDescent="0.25">
      <c r="B37" s="86">
        <v>44261</v>
      </c>
      <c r="C37" s="87">
        <v>2</v>
      </c>
      <c r="D37" s="87">
        <v>500</v>
      </c>
      <c r="E37" s="87">
        <v>1620</v>
      </c>
      <c r="F37" s="87">
        <v>1120</v>
      </c>
    </row>
    <row r="38" spans="2:6" x14ac:dyDescent="0.25">
      <c r="B38" s="86">
        <v>44268</v>
      </c>
      <c r="C38" s="87">
        <v>5</v>
      </c>
      <c r="D38" s="87">
        <v>1500</v>
      </c>
      <c r="E38" s="87">
        <v>1920</v>
      </c>
      <c r="F38" s="87">
        <v>419.99999999999989</v>
      </c>
    </row>
    <row r="39" spans="2:6" x14ac:dyDescent="0.25">
      <c r="B39" s="86">
        <v>44274</v>
      </c>
      <c r="C39" s="87">
        <v>2</v>
      </c>
      <c r="D39" s="87">
        <v>600</v>
      </c>
      <c r="E39" s="87">
        <v>1750</v>
      </c>
      <c r="F39" s="87">
        <v>1150</v>
      </c>
    </row>
    <row r="40" spans="2:6" x14ac:dyDescent="0.25">
      <c r="B40" s="86">
        <v>44275</v>
      </c>
      <c r="C40" s="87">
        <v>3</v>
      </c>
      <c r="D40" s="87">
        <v>900</v>
      </c>
      <c r="E40" s="87">
        <v>920</v>
      </c>
      <c r="F40" s="87">
        <v>20</v>
      </c>
    </row>
    <row r="41" spans="2:6" x14ac:dyDescent="0.25">
      <c r="B41" s="86">
        <v>44282</v>
      </c>
      <c r="C41" s="87">
        <v>4</v>
      </c>
      <c r="D41" s="87">
        <v>1300</v>
      </c>
      <c r="E41" s="87">
        <v>240</v>
      </c>
      <c r="F41" s="87">
        <v>-1060</v>
      </c>
    </row>
    <row r="42" spans="2:6" x14ac:dyDescent="0.25">
      <c r="B42" s="86">
        <v>44289</v>
      </c>
      <c r="C42" s="87">
        <v>3</v>
      </c>
      <c r="D42" s="87">
        <v>1000</v>
      </c>
      <c r="E42" s="87">
        <v>1930</v>
      </c>
      <c r="F42" s="87">
        <v>930</v>
      </c>
    </row>
    <row r="43" spans="2:6" x14ac:dyDescent="0.25">
      <c r="B43" s="86">
        <v>44296</v>
      </c>
      <c r="C43" s="87">
        <v>5</v>
      </c>
      <c r="D43" s="87">
        <v>1500</v>
      </c>
      <c r="E43" s="87">
        <v>1250</v>
      </c>
      <c r="F43" s="87">
        <v>-250</v>
      </c>
    </row>
    <row r="44" spans="2:6" x14ac:dyDescent="0.25">
      <c r="B44" s="86">
        <v>44303</v>
      </c>
      <c r="C44" s="87">
        <v>5</v>
      </c>
      <c r="D44" s="87">
        <v>1400</v>
      </c>
      <c r="E44" s="87">
        <v>827</v>
      </c>
      <c r="F44" s="87">
        <v>-573</v>
      </c>
    </row>
    <row r="45" spans="2:6" x14ac:dyDescent="0.25">
      <c r="B45" s="86">
        <v>44310</v>
      </c>
      <c r="C45" s="87">
        <v>1</v>
      </c>
      <c r="D45" s="87">
        <v>200</v>
      </c>
      <c r="E45" s="87">
        <v>440.00000000000006</v>
      </c>
      <c r="F45" s="87">
        <v>240.00000000000006</v>
      </c>
    </row>
    <row r="46" spans="2:6" x14ac:dyDescent="0.25">
      <c r="B46" s="86">
        <v>44311</v>
      </c>
      <c r="C46" s="87">
        <v>3</v>
      </c>
      <c r="D46" s="87">
        <v>700</v>
      </c>
      <c r="E46" s="87">
        <v>930</v>
      </c>
      <c r="F46" s="87">
        <v>230</v>
      </c>
    </row>
    <row r="47" spans="2:6" x14ac:dyDescent="0.25">
      <c r="B47" s="86">
        <v>44317</v>
      </c>
      <c r="C47" s="87">
        <v>3</v>
      </c>
      <c r="D47" s="87">
        <v>1000</v>
      </c>
      <c r="E47" s="87">
        <v>845</v>
      </c>
      <c r="F47" s="87">
        <v>-155</v>
      </c>
    </row>
    <row r="48" spans="2:6" x14ac:dyDescent="0.25">
      <c r="B48" s="86">
        <v>44324</v>
      </c>
      <c r="C48" s="87">
        <v>4</v>
      </c>
      <c r="D48" s="87">
        <v>1400</v>
      </c>
      <c r="E48" s="87">
        <v>445</v>
      </c>
      <c r="F48" s="87">
        <v>-955</v>
      </c>
    </row>
    <row r="49" spans="2:6" x14ac:dyDescent="0.25">
      <c r="B49" s="86">
        <v>44331</v>
      </c>
      <c r="C49" s="87">
        <v>3</v>
      </c>
      <c r="D49" s="87">
        <v>1000</v>
      </c>
      <c r="E49" s="87">
        <v>1880</v>
      </c>
      <c r="F49" s="87">
        <v>880</v>
      </c>
    </row>
    <row r="50" spans="2:6" x14ac:dyDescent="0.25">
      <c r="B50" s="86">
        <v>44338</v>
      </c>
      <c r="C50" s="87">
        <v>2</v>
      </c>
      <c r="D50" s="87">
        <v>500</v>
      </c>
      <c r="E50" s="87">
        <v>210</v>
      </c>
      <c r="F50" s="87">
        <v>-290</v>
      </c>
    </row>
    <row r="51" spans="2:6" x14ac:dyDescent="0.25">
      <c r="B51" s="86">
        <v>44345</v>
      </c>
      <c r="C51" s="87">
        <v>5</v>
      </c>
      <c r="D51" s="87">
        <v>1500</v>
      </c>
      <c r="E51" s="87">
        <v>1940</v>
      </c>
      <c r="F51" s="87">
        <v>440</v>
      </c>
    </row>
    <row r="52" spans="2:6" x14ac:dyDescent="0.25">
      <c r="B52" s="86">
        <v>44352</v>
      </c>
      <c r="C52" s="87">
        <v>3</v>
      </c>
      <c r="D52" s="87">
        <v>900</v>
      </c>
      <c r="E52" s="87">
        <v>725</v>
      </c>
      <c r="F52" s="87">
        <v>-175</v>
      </c>
    </row>
    <row r="53" spans="2:6" x14ac:dyDescent="0.25">
      <c r="B53" s="86">
        <v>44359</v>
      </c>
      <c r="C53" s="87">
        <v>3</v>
      </c>
      <c r="D53" s="87">
        <v>900</v>
      </c>
      <c r="E53" s="87">
        <v>1000</v>
      </c>
      <c r="F53" s="87">
        <v>100</v>
      </c>
    </row>
    <row r="54" spans="2:6" x14ac:dyDescent="0.25">
      <c r="B54" s="86">
        <v>44366</v>
      </c>
      <c r="C54" s="87">
        <v>4</v>
      </c>
      <c r="D54" s="87">
        <v>1000</v>
      </c>
      <c r="E54" s="87">
        <v>530</v>
      </c>
      <c r="F54" s="87">
        <v>-470</v>
      </c>
    </row>
    <row r="55" spans="2:6" x14ac:dyDescent="0.25">
      <c r="B55" s="86">
        <v>44373</v>
      </c>
      <c r="C55" s="87">
        <v>3</v>
      </c>
      <c r="D55" s="87">
        <v>1200</v>
      </c>
      <c r="E55" s="87">
        <v>1500</v>
      </c>
      <c r="F55" s="87">
        <v>300</v>
      </c>
    </row>
    <row r="56" spans="2:6" x14ac:dyDescent="0.25">
      <c r="B56" s="86">
        <v>44380</v>
      </c>
      <c r="C56" s="87">
        <v>4</v>
      </c>
      <c r="D56" s="87">
        <v>1200</v>
      </c>
      <c r="E56" s="87">
        <v>990</v>
      </c>
      <c r="F56" s="87">
        <v>-209.99999999999994</v>
      </c>
    </row>
    <row r="57" spans="2:6" x14ac:dyDescent="0.25">
      <c r="B57" s="86">
        <v>44387</v>
      </c>
      <c r="C57" s="87">
        <v>2</v>
      </c>
      <c r="D57" s="87">
        <v>800</v>
      </c>
      <c r="E57" s="87">
        <v>869.99999999999989</v>
      </c>
      <c r="F57" s="87">
        <v>69.999999999999886</v>
      </c>
    </row>
    <row r="58" spans="2:6" x14ac:dyDescent="0.25">
      <c r="B58" s="86">
        <v>44394</v>
      </c>
      <c r="C58" s="87">
        <v>4</v>
      </c>
      <c r="D58" s="87">
        <v>1500</v>
      </c>
      <c r="E58" s="87">
        <v>4370</v>
      </c>
      <c r="F58" s="87">
        <v>2870</v>
      </c>
    </row>
    <row r="59" spans="2:6" ht="21.75" customHeight="1" x14ac:dyDescent="0.25">
      <c r="B59" s="86" t="s">
        <v>97</v>
      </c>
      <c r="C59" s="87">
        <v>170</v>
      </c>
      <c r="D59" s="87">
        <v>51200</v>
      </c>
      <c r="E59" s="87">
        <v>59457</v>
      </c>
      <c r="F59" s="87">
        <v>8257</v>
      </c>
    </row>
  </sheetData>
  <conditionalFormatting pivot="1" sqref="F11:F59">
    <cfRule type="cellIs" dxfId="264" priority="2" operator="greaterThan">
      <formula>0</formula>
    </cfRule>
  </conditionalFormatting>
  <conditionalFormatting pivot="1" sqref="F11:F59">
    <cfRule type="cellIs" dxfId="263" priority="1" operator="lessThan">
      <formula>0</formula>
    </cfRule>
  </conditionalFormatting>
  <pageMargins left="0.7" right="0.7" top="0.75" bottom="0.75" header="0.3" footer="0.3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Colour Codes MEL Oct 2020</vt:lpstr>
      <vt:lpstr>T5 Green </vt:lpstr>
      <vt:lpstr>Pivot</vt:lpstr>
      <vt:lpstr>Pivot Level $100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Larry Taylor</dc:creator>
  <cp:lastModifiedBy>Larry Taylor</cp:lastModifiedBy>
  <dcterms:created xsi:type="dcterms:W3CDTF">2020-10-19T00:22:01Z</dcterms:created>
  <dcterms:modified xsi:type="dcterms:W3CDTF">2021-07-20T08:54:03Z</dcterms:modified>
</cp:coreProperties>
</file>