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Y:\Data\Elite Racing Team Folder\MULTI Betting 2020\"/>
    </mc:Choice>
  </mc:AlternateContent>
  <xr:revisionPtr revIDLastSave="0" documentId="13_ncr:1_{A2737DEF-A2D2-4A1E-BBFA-2CE96802E3BE}" xr6:coauthVersionLast="45" xr6:coauthVersionMax="45" xr10:uidLastSave="{00000000-0000-0000-0000-000000000000}"/>
  <bookViews>
    <workbookView xWindow="7755" yWindow="900" windowWidth="36705" windowHeight="23745" tabRatio="858" xr2:uid="{00000000-000D-0000-FFFF-FFFF00000000}"/>
  </bookViews>
  <sheets>
    <sheet name="Multi-Bets" sheetId="184" r:id="rId1"/>
    <sheet name="Pivot" sheetId="187" r:id="rId2"/>
  </sheets>
  <definedNames>
    <definedName name="_xlnm._FilterDatabase" localSheetId="0" hidden="1">'Multi-Bets'!$I$6:$AP$126</definedName>
    <definedName name="Bank" localSheetId="0">#REF!</definedName>
    <definedName name="Bank">#REF!</definedName>
    <definedName name="BankTemplateIncludeSlowTracks" localSheetId="0">#REF!</definedName>
    <definedName name="BankTemplateIncludeSlowTracks">#REF!</definedName>
    <definedName name="Bottom" localSheetId="0">#REF!</definedName>
    <definedName name="Bottom">#REF!</definedName>
    <definedName name="END" localSheetId="0">#REF!</definedName>
    <definedName name="END">#REF!</definedName>
    <definedName name="END_Comparisons" localSheetId="0">#REF!</definedName>
    <definedName name="END_Comparisons">#REF!</definedName>
    <definedName name="END_RACE_BY_RACE" localSheetId="0">#REF!</definedName>
    <definedName name="END_RACE_BY_RACE">#REF!</definedName>
    <definedName name="Multi_All_2015">#REF!</definedName>
    <definedName name="_xlnm.Print_Area" localSheetId="0">'Multi-Bets'!$A$1:$AF$140</definedName>
    <definedName name="_xlnm.Print_Titles" localSheetId="0">'Multi-Bets'!$2:$6</definedName>
    <definedName name="Summary" localSheetId="0">#REF!</definedName>
    <definedName name="Summary">#REF!</definedName>
    <definedName name="Z_4A3B6DC3_6C5A_4BEC_B274_7AB461F9727D_.wvu.Cols" localSheetId="0" hidden="1">'Multi-Bets'!$A:$D,'Multi-Bets'!$N:$Q,'Multi-Bets'!$T:$T,'Multi-Bets'!$X:$X,'Multi-Bets'!$AB:$AB</definedName>
    <definedName name="Z_4A3B6DC3_6C5A_4BEC_B274_7AB461F9727D_.wvu.FilterData" localSheetId="0" hidden="1">'Multi-Bets'!$I$6:$AF$113</definedName>
    <definedName name="Z_4A3B6DC3_6C5A_4BEC_B274_7AB461F9727D_.wvu.PrintTitles" localSheetId="0" hidden="1">'Multi-Bets'!$2:$6</definedName>
    <definedName name="Z_5AE7E459_9879_4E42_88A9_3CE7BAE4C9C7_.wvu.Cols" localSheetId="0" hidden="1">'Multi-Bets'!$A:$D,'Multi-Bets'!$K:$K,'Multi-Bets'!$N:$Q,'Multi-Bets'!$AG:$AR</definedName>
    <definedName name="Z_5AE7E459_9879_4E42_88A9_3CE7BAE4C9C7_.wvu.FilterData" localSheetId="0" hidden="1">'Multi-Bets'!$I$6:$AP$126</definedName>
    <definedName name="Z_5AE7E459_9879_4E42_88A9_3CE7BAE4C9C7_.wvu.PrintArea" localSheetId="0" hidden="1">'Multi-Bets'!$A$1:$AF$140</definedName>
    <definedName name="Z_5AE7E459_9879_4E42_88A9_3CE7BAE4C9C7_.wvu.PrintTitles" localSheetId="0" hidden="1">'Multi-Bets'!$2:$6</definedName>
  </definedNames>
  <calcPr calcId="191029"/>
  <customWorkbookViews>
    <customWorkbookView name="Multi FULL 2020 Print" guid="{5AE7E459-9879-4E42-88A9-3CE7BAE4C9C7}" xWindow="1525" yWindow="37" windowWidth="2246" windowHeight="1583" tabRatio="858" activeSheetId="184"/>
    <customWorkbookView name="Multi Bets 2020 Print" guid="{4A3B6DC3-6C5A-4BEC-B274-7AB461F9727D}" xWindow="1120" yWindow="78" windowWidth="2316" windowHeight="1839" tabRatio="858" activeSheetId="184"/>
  </customWorkbookViews>
  <pivotCaches>
    <pivotCache cacheId="10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1" i="184" l="1"/>
  <c r="AH12" i="184"/>
  <c r="AI12" i="184" s="1"/>
  <c r="AH13" i="184"/>
  <c r="AH14" i="184"/>
  <c r="AH15" i="184"/>
  <c r="AH16" i="184"/>
  <c r="AH17" i="184"/>
  <c r="AI17" i="184" s="1"/>
  <c r="AH18" i="184"/>
  <c r="AH19" i="184"/>
  <c r="AH20" i="184"/>
  <c r="AH21" i="184"/>
  <c r="AH22" i="184"/>
  <c r="AH23" i="184"/>
  <c r="AH24" i="184"/>
  <c r="AH25" i="184"/>
  <c r="AH26" i="184"/>
  <c r="AI26" i="184" s="1"/>
  <c r="AH27" i="184"/>
  <c r="AI27" i="184" s="1"/>
  <c r="AH28" i="184"/>
  <c r="AI28" i="184" s="1"/>
  <c r="AH29" i="184"/>
  <c r="AH30" i="184"/>
  <c r="AH31" i="184"/>
  <c r="AH32" i="184"/>
  <c r="AI32" i="184" s="1"/>
  <c r="AH33" i="184"/>
  <c r="AH34" i="184"/>
  <c r="AI34" i="184" s="1"/>
  <c r="AH35" i="184"/>
  <c r="AH36" i="184"/>
  <c r="AH37" i="184"/>
  <c r="AH38" i="184"/>
  <c r="AH39" i="184"/>
  <c r="AH40" i="184"/>
  <c r="AH41" i="184"/>
  <c r="AH42" i="184"/>
  <c r="AH43" i="184"/>
  <c r="AH44" i="184"/>
  <c r="AH45" i="184"/>
  <c r="AH46" i="184"/>
  <c r="AH47" i="184"/>
  <c r="AH48" i="184"/>
  <c r="AI48" i="184" s="1"/>
  <c r="AH49" i="184"/>
  <c r="AI49" i="184" s="1"/>
  <c r="AH50" i="184"/>
  <c r="AH51" i="184"/>
  <c r="AI51" i="184" s="1"/>
  <c r="AH52" i="184"/>
  <c r="AH53" i="184"/>
  <c r="AH54" i="184"/>
  <c r="AI54" i="184" s="1"/>
  <c r="AH55" i="184"/>
  <c r="AH56" i="184"/>
  <c r="AI56" i="184" s="1"/>
  <c r="AH57" i="184"/>
  <c r="AI57" i="184" s="1"/>
  <c r="AH58" i="184"/>
  <c r="AH59" i="184"/>
  <c r="AI59" i="184" s="1"/>
  <c r="AH60" i="184"/>
  <c r="AI60" i="184" s="1"/>
  <c r="AH61" i="184"/>
  <c r="AI61" i="184" s="1"/>
  <c r="AH62" i="184"/>
  <c r="AH63" i="184"/>
  <c r="AH64" i="184"/>
  <c r="AH65" i="184"/>
  <c r="AI65" i="184" s="1"/>
  <c r="AH66" i="184"/>
  <c r="AH67" i="184"/>
  <c r="AH68" i="184"/>
  <c r="AH69" i="184"/>
  <c r="AI69" i="184" s="1"/>
  <c r="AH70" i="184"/>
  <c r="AH71" i="184"/>
  <c r="AH72" i="184"/>
  <c r="AH73" i="184"/>
  <c r="AH74" i="184"/>
  <c r="AH75" i="184"/>
  <c r="AH76" i="184"/>
  <c r="AH77" i="184"/>
  <c r="AH78" i="184"/>
  <c r="AH79" i="184"/>
  <c r="AH80" i="184"/>
  <c r="AH81" i="184"/>
  <c r="AH82" i="184"/>
  <c r="AH83" i="184"/>
  <c r="AH84" i="184"/>
  <c r="AH85" i="184"/>
  <c r="AH86" i="184"/>
  <c r="AH87" i="184"/>
  <c r="AH88" i="184"/>
  <c r="AH89" i="184"/>
  <c r="AH90" i="184"/>
  <c r="AH91" i="184"/>
  <c r="AH92" i="184"/>
  <c r="AH93" i="184"/>
  <c r="AH94" i="184"/>
  <c r="AH95" i="184"/>
  <c r="AH96" i="184"/>
  <c r="AH97" i="184"/>
  <c r="AH98" i="184"/>
  <c r="AH99" i="184"/>
  <c r="AH100" i="184"/>
  <c r="AH101" i="184"/>
  <c r="AH102" i="184"/>
  <c r="AH103" i="184"/>
  <c r="AH104" i="184"/>
  <c r="AH105" i="184"/>
  <c r="AH106" i="184"/>
  <c r="AH107" i="184"/>
  <c r="AH108" i="184"/>
  <c r="AH109" i="184"/>
  <c r="AH110" i="184"/>
  <c r="AH111" i="184"/>
  <c r="AH112" i="184"/>
  <c r="AH113" i="184"/>
  <c r="AH114" i="184"/>
  <c r="AH115" i="184"/>
  <c r="AH116" i="184"/>
  <c r="AH117" i="184"/>
  <c r="AH118" i="184"/>
  <c r="AH119" i="184"/>
  <c r="AH120" i="184"/>
  <c r="AH121" i="184"/>
  <c r="AH122" i="184"/>
  <c r="AH123" i="184"/>
  <c r="AH124" i="184"/>
  <c r="AH125" i="184"/>
  <c r="AH126" i="184"/>
  <c r="AH8" i="184"/>
  <c r="AH9" i="184"/>
  <c r="AH10" i="184"/>
  <c r="AH7" i="184"/>
  <c r="AK7" i="184"/>
  <c r="AG4" i="184"/>
  <c r="AG126" i="184"/>
  <c r="AG125" i="184"/>
  <c r="AG124" i="184"/>
  <c r="AG123" i="184"/>
  <c r="AG122" i="184"/>
  <c r="AG121" i="184"/>
  <c r="AG120" i="184"/>
  <c r="AG119" i="184"/>
  <c r="AG118" i="184"/>
  <c r="AG117" i="184"/>
  <c r="AG116" i="184"/>
  <c r="AG115" i="184"/>
  <c r="AG114" i="184"/>
  <c r="AG113" i="184"/>
  <c r="AG112" i="184"/>
  <c r="AG111" i="184"/>
  <c r="AG110" i="184"/>
  <c r="AG109" i="184"/>
  <c r="AG108" i="184"/>
  <c r="AG107" i="184"/>
  <c r="AG106" i="184"/>
  <c r="AG105" i="184"/>
  <c r="AG104" i="184"/>
  <c r="AG103" i="184"/>
  <c r="AG102" i="184"/>
  <c r="AG101" i="184"/>
  <c r="AG100" i="184"/>
  <c r="AG99" i="184"/>
  <c r="AG98" i="184"/>
  <c r="AG97" i="184"/>
  <c r="AG96" i="184"/>
  <c r="AG95" i="184"/>
  <c r="AG94" i="184"/>
  <c r="AG93" i="184"/>
  <c r="AG92" i="184"/>
  <c r="AG91" i="184"/>
  <c r="AG90" i="184"/>
  <c r="AG89" i="184"/>
  <c r="AG88" i="184"/>
  <c r="AG87" i="184"/>
  <c r="AG86" i="184"/>
  <c r="AG85" i="184"/>
  <c r="AG84" i="184"/>
  <c r="AG83" i="184"/>
  <c r="AG82" i="184"/>
  <c r="AG81" i="184"/>
  <c r="AG80" i="184"/>
  <c r="AG79" i="184"/>
  <c r="AG78" i="184"/>
  <c r="AG77" i="184"/>
  <c r="AG76" i="184"/>
  <c r="AG75" i="184"/>
  <c r="AG74" i="184"/>
  <c r="AG73" i="184"/>
  <c r="AG72" i="184"/>
  <c r="AI71" i="184"/>
  <c r="AG71" i="184"/>
  <c r="AI70" i="184"/>
  <c r="AG70" i="184"/>
  <c r="AG69" i="184"/>
  <c r="AG68" i="184"/>
  <c r="AG67" i="184"/>
  <c r="AG66" i="184"/>
  <c r="AG65" i="184"/>
  <c r="AG64" i="184"/>
  <c r="AG63" i="184"/>
  <c r="AG62" i="184"/>
  <c r="AG61" i="184"/>
  <c r="AG60" i="184"/>
  <c r="AG59" i="184"/>
  <c r="AG58" i="184"/>
  <c r="AG57" i="184"/>
  <c r="AG56" i="184"/>
  <c r="AG55" i="184"/>
  <c r="AG54" i="184"/>
  <c r="AI53" i="184"/>
  <c r="AG53" i="184"/>
  <c r="AG52" i="184"/>
  <c r="AG51" i="184"/>
  <c r="AG50" i="184"/>
  <c r="AG49" i="184"/>
  <c r="AG48" i="184"/>
  <c r="AG47" i="184"/>
  <c r="AG46" i="184"/>
  <c r="AG45" i="184"/>
  <c r="AG44" i="184"/>
  <c r="AG43" i="184"/>
  <c r="AG42" i="184"/>
  <c r="AG41" i="184"/>
  <c r="AG40" i="184"/>
  <c r="AG39" i="184"/>
  <c r="AG38" i="184"/>
  <c r="AG37" i="184"/>
  <c r="AG36" i="184"/>
  <c r="AG35" i="184"/>
  <c r="AG34" i="184"/>
  <c r="AG33" i="184"/>
  <c r="AG32" i="184"/>
  <c r="AI31" i="184"/>
  <c r="AG31" i="184"/>
  <c r="AG30" i="184"/>
  <c r="AG29" i="184"/>
  <c r="AG28" i="184"/>
  <c r="AG27" i="184"/>
  <c r="AG26" i="184"/>
  <c r="AG25" i="184"/>
  <c r="AG24" i="184"/>
  <c r="AI23" i="184"/>
  <c r="AG23" i="184"/>
  <c r="AG22" i="184"/>
  <c r="AG21" i="184"/>
  <c r="AG20" i="184"/>
  <c r="AG19" i="184"/>
  <c r="AG18" i="184"/>
  <c r="AG17" i="184"/>
  <c r="AG16" i="184"/>
  <c r="AG15" i="184"/>
  <c r="AG14" i="184"/>
  <c r="AG13" i="184"/>
  <c r="AG12" i="184"/>
  <c r="AG11" i="184"/>
  <c r="AG10" i="184"/>
  <c r="AG9" i="184"/>
  <c r="AG8" i="184"/>
  <c r="AG7" i="184"/>
  <c r="O118" i="184"/>
  <c r="P118" i="184"/>
  <c r="Q118" i="184"/>
  <c r="O119" i="184"/>
  <c r="R119" i="184" s="1"/>
  <c r="P119" i="184"/>
  <c r="Q119" i="184"/>
  <c r="O120" i="184"/>
  <c r="R120" i="184" s="1"/>
  <c r="P120" i="184"/>
  <c r="Q120" i="184"/>
  <c r="O121" i="184"/>
  <c r="R121" i="184" s="1"/>
  <c r="P121" i="184"/>
  <c r="Q121" i="184"/>
  <c r="O122" i="184"/>
  <c r="R122" i="184" s="1"/>
  <c r="P122" i="184"/>
  <c r="Q122" i="184"/>
  <c r="O123" i="184"/>
  <c r="R123" i="184" s="1"/>
  <c r="P123" i="184"/>
  <c r="Q123" i="184"/>
  <c r="O124" i="184"/>
  <c r="R124" i="184" s="1"/>
  <c r="P124" i="184"/>
  <c r="Q124" i="184"/>
  <c r="O125" i="184"/>
  <c r="R125" i="184" s="1"/>
  <c r="P125" i="184"/>
  <c r="Q125" i="184"/>
  <c r="O126" i="184"/>
  <c r="R126" i="184" s="1"/>
  <c r="P126" i="184"/>
  <c r="Q126" i="184"/>
  <c r="T78" i="184"/>
  <c r="T79" i="184"/>
  <c r="T80" i="184"/>
  <c r="T81" i="184"/>
  <c r="T82" i="184"/>
  <c r="T83" i="184"/>
  <c r="T84" i="184"/>
  <c r="T85" i="184"/>
  <c r="T86" i="184"/>
  <c r="T87" i="184"/>
  <c r="T88" i="184"/>
  <c r="T89" i="184"/>
  <c r="T90" i="184"/>
  <c r="T91" i="184"/>
  <c r="T92" i="184"/>
  <c r="T93" i="184"/>
  <c r="T94" i="184"/>
  <c r="T95" i="184"/>
  <c r="T96" i="184"/>
  <c r="T97" i="184"/>
  <c r="T98" i="184"/>
  <c r="T99" i="184"/>
  <c r="T100" i="184"/>
  <c r="T101" i="184"/>
  <c r="T102" i="184"/>
  <c r="AE102" i="184" s="1"/>
  <c r="T103" i="184"/>
  <c r="T104" i="184"/>
  <c r="T105" i="184"/>
  <c r="T106" i="184"/>
  <c r="T107" i="184"/>
  <c r="T108" i="184"/>
  <c r="T109" i="184"/>
  <c r="T110" i="184"/>
  <c r="T111" i="184"/>
  <c r="T112" i="184"/>
  <c r="T113" i="184"/>
  <c r="T114" i="184"/>
  <c r="T115" i="184"/>
  <c r="T116" i="184"/>
  <c r="T117" i="184"/>
  <c r="T118" i="184"/>
  <c r="T119" i="184"/>
  <c r="T120" i="184"/>
  <c r="T121" i="184"/>
  <c r="T122" i="184"/>
  <c r="T123" i="184"/>
  <c r="AE123" i="184" s="1"/>
  <c r="T124" i="184"/>
  <c r="T125" i="184"/>
  <c r="AE125" i="184" s="1"/>
  <c r="T126" i="184"/>
  <c r="AJ117" i="184"/>
  <c r="AK117" i="184"/>
  <c r="AM117" i="184"/>
  <c r="AJ118" i="184"/>
  <c r="AK118" i="184"/>
  <c r="AM118" i="184"/>
  <c r="AJ119" i="184"/>
  <c r="AK119" i="184"/>
  <c r="AM119" i="184"/>
  <c r="AJ120" i="184"/>
  <c r="AK120" i="184"/>
  <c r="AM120" i="184"/>
  <c r="AJ121" i="184"/>
  <c r="AK121" i="184"/>
  <c r="AM121" i="184"/>
  <c r="AJ122" i="184"/>
  <c r="AK122" i="184"/>
  <c r="AM122" i="184"/>
  <c r="AJ123" i="184"/>
  <c r="AK123" i="184"/>
  <c r="AM123" i="184"/>
  <c r="AJ124" i="184"/>
  <c r="AK124" i="184"/>
  <c r="AM124" i="184"/>
  <c r="AJ125" i="184"/>
  <c r="AK125" i="184"/>
  <c r="AM125" i="184"/>
  <c r="AJ126" i="184"/>
  <c r="AK126" i="184"/>
  <c r="AM126" i="184"/>
  <c r="AE119" i="184"/>
  <c r="AE121" i="184"/>
  <c r="AE126" i="184"/>
  <c r="AB117" i="184"/>
  <c r="AB118" i="184"/>
  <c r="AB119" i="184"/>
  <c r="AB120" i="184"/>
  <c r="AB121" i="184"/>
  <c r="AB122" i="184"/>
  <c r="AB123" i="184"/>
  <c r="AB124" i="184"/>
  <c r="AB125" i="184"/>
  <c r="AB126" i="184"/>
  <c r="X118" i="184"/>
  <c r="X119" i="184"/>
  <c r="X120" i="184"/>
  <c r="X121" i="184"/>
  <c r="X122" i="184"/>
  <c r="X123" i="184"/>
  <c r="X124" i="184"/>
  <c r="X125" i="184"/>
  <c r="X126" i="184"/>
  <c r="AE122" i="184" l="1"/>
  <c r="AI20" i="184"/>
  <c r="U119" i="184"/>
  <c r="AI64" i="184"/>
  <c r="AI24" i="184"/>
  <c r="AI36" i="184"/>
  <c r="AI44" i="184"/>
  <c r="AG128" i="184"/>
  <c r="AI16" i="184"/>
  <c r="AI42" i="184"/>
  <c r="AI9" i="184"/>
  <c r="AI39" i="184"/>
  <c r="AI43" i="184"/>
  <c r="AL119" i="184"/>
  <c r="AI25" i="184"/>
  <c r="AI40" i="184"/>
  <c r="AI52" i="184"/>
  <c r="AI10" i="184"/>
  <c r="AI68" i="184"/>
  <c r="AI72" i="184"/>
  <c r="AI33" i="184"/>
  <c r="AI37" i="184"/>
  <c r="AI41" i="184"/>
  <c r="AH128" i="184"/>
  <c r="AL126" i="184"/>
  <c r="AL118" i="184"/>
  <c r="AI13" i="184"/>
  <c r="AI30" i="184"/>
  <c r="AI47" i="184"/>
  <c r="AI50" i="184"/>
  <c r="AI67" i="184"/>
  <c r="AI14" i="184"/>
  <c r="AI11" i="184"/>
  <c r="AI38" i="184"/>
  <c r="AI21" i="184"/>
  <c r="AI55" i="184"/>
  <c r="AI58" i="184"/>
  <c r="AL122" i="184"/>
  <c r="AI119" i="184"/>
  <c r="AI8" i="184"/>
  <c r="AI15" i="184"/>
  <c r="AI18" i="184"/>
  <c r="AI22" i="184"/>
  <c r="AI35" i="184"/>
  <c r="AI45" i="184"/>
  <c r="AI62" i="184"/>
  <c r="AL124" i="184"/>
  <c r="AI19" i="184"/>
  <c r="AI29" i="184"/>
  <c r="AI46" i="184"/>
  <c r="AI63" i="184"/>
  <c r="AI66" i="184"/>
  <c r="AI7" i="184"/>
  <c r="AL121" i="184"/>
  <c r="V124" i="184"/>
  <c r="Y124" i="184" s="1"/>
  <c r="AL120" i="184"/>
  <c r="U121" i="184"/>
  <c r="AI121" i="184" s="1"/>
  <c r="V126" i="184"/>
  <c r="Z126" i="184" s="1"/>
  <c r="AN126" i="184" s="1"/>
  <c r="AO126" i="184" s="1"/>
  <c r="V119" i="184"/>
  <c r="Y119" i="184" s="1"/>
  <c r="AE124" i="184"/>
  <c r="V120" i="184"/>
  <c r="Z120" i="184" s="1"/>
  <c r="AN120" i="184" s="1"/>
  <c r="AO120" i="184" s="1"/>
  <c r="AL123" i="184"/>
  <c r="AL125" i="184"/>
  <c r="AL117" i="184"/>
  <c r="U125" i="184"/>
  <c r="AI125" i="184" s="1"/>
  <c r="U123" i="184"/>
  <c r="AI123" i="184" s="1"/>
  <c r="U122" i="184"/>
  <c r="AI122" i="184" s="1"/>
  <c r="AE120" i="184"/>
  <c r="AC120" i="184"/>
  <c r="V123" i="184"/>
  <c r="Z123" i="184" s="1"/>
  <c r="AN123" i="184" s="1"/>
  <c r="AO123" i="184" s="1"/>
  <c r="U126" i="184"/>
  <c r="AI126" i="184" s="1"/>
  <c r="V125" i="184"/>
  <c r="V122" i="184"/>
  <c r="Y122" i="184" s="1"/>
  <c r="V121" i="184"/>
  <c r="U124" i="184"/>
  <c r="AI124" i="184" s="1"/>
  <c r="AE118" i="184"/>
  <c r="U120" i="184"/>
  <c r="AI120" i="184" s="1"/>
  <c r="AB116" i="184"/>
  <c r="AB115" i="184"/>
  <c r="AB114" i="184"/>
  <c r="AB113" i="184"/>
  <c r="AB112" i="184"/>
  <c r="AB111" i="184"/>
  <c r="AB110" i="184"/>
  <c r="AB109" i="184"/>
  <c r="AB108" i="184"/>
  <c r="AB107" i="184"/>
  <c r="AB106" i="184"/>
  <c r="AB105" i="184"/>
  <c r="AB104" i="184"/>
  <c r="AB103" i="184"/>
  <c r="AB102" i="184"/>
  <c r="AB101" i="184"/>
  <c r="AB100" i="184"/>
  <c r="AB99" i="184"/>
  <c r="AB98" i="184"/>
  <c r="AB97" i="184"/>
  <c r="AB96" i="184"/>
  <c r="AB95" i="184"/>
  <c r="AB94" i="184"/>
  <c r="AB93" i="184"/>
  <c r="AB92" i="184"/>
  <c r="AB91" i="184"/>
  <c r="AB90" i="184"/>
  <c r="AB89" i="184"/>
  <c r="AB88" i="184"/>
  <c r="AB87" i="184"/>
  <c r="AB86" i="184"/>
  <c r="AB85" i="184"/>
  <c r="AB84" i="184"/>
  <c r="AB83" i="184"/>
  <c r="AB82" i="184"/>
  <c r="AB67" i="184"/>
  <c r="AB66" i="184"/>
  <c r="AB65" i="184"/>
  <c r="AB64" i="184"/>
  <c r="AB63" i="184"/>
  <c r="AB62" i="184"/>
  <c r="AB61" i="184"/>
  <c r="AB60" i="184"/>
  <c r="AB59" i="184"/>
  <c r="AB58" i="184"/>
  <c r="AB57" i="184"/>
  <c r="AB56" i="184"/>
  <c r="AB55" i="184"/>
  <c r="AB54" i="184"/>
  <c r="AB53" i="184"/>
  <c r="AB52" i="184"/>
  <c r="AB51" i="184"/>
  <c r="AB50" i="184"/>
  <c r="AB49" i="184"/>
  <c r="AB48" i="184"/>
  <c r="AB47" i="184"/>
  <c r="AB46" i="184"/>
  <c r="AB45" i="184"/>
  <c r="AB44" i="184"/>
  <c r="AB43" i="184"/>
  <c r="AB42" i="184"/>
  <c r="AB41" i="184"/>
  <c r="AB40" i="184"/>
  <c r="AB39" i="184"/>
  <c r="AB38" i="184"/>
  <c r="AB37" i="184"/>
  <c r="AB36" i="184"/>
  <c r="AB35" i="184"/>
  <c r="AB34" i="184"/>
  <c r="AB33" i="184"/>
  <c r="AB32" i="184"/>
  <c r="AB31" i="184"/>
  <c r="AB30" i="184"/>
  <c r="AB29" i="184"/>
  <c r="AB28" i="184"/>
  <c r="AB27" i="184"/>
  <c r="AB26" i="184"/>
  <c r="AB25" i="184"/>
  <c r="AB24" i="184"/>
  <c r="AB23" i="184"/>
  <c r="AB22" i="184"/>
  <c r="AB21" i="184"/>
  <c r="AB20" i="184"/>
  <c r="AB19" i="184"/>
  <c r="AB18" i="184"/>
  <c r="AB17" i="184"/>
  <c r="AB16" i="184"/>
  <c r="AB15" i="184"/>
  <c r="AB14" i="184"/>
  <c r="AB13" i="184"/>
  <c r="AB12" i="184"/>
  <c r="AB11" i="184"/>
  <c r="AB10" i="184"/>
  <c r="AB9" i="184"/>
  <c r="AB8" i="184"/>
  <c r="AM4" i="184"/>
  <c r="AJ4" i="184"/>
  <c r="AK116" i="184"/>
  <c r="AK115" i="184"/>
  <c r="AK114" i="184"/>
  <c r="AK113" i="184"/>
  <c r="AK112" i="184"/>
  <c r="AK111" i="184"/>
  <c r="AK110" i="184"/>
  <c r="AK109" i="184"/>
  <c r="AK108" i="184"/>
  <c r="AK107" i="184"/>
  <c r="AK106" i="184"/>
  <c r="AK105" i="184"/>
  <c r="AK104" i="184"/>
  <c r="AK103" i="184"/>
  <c r="AK102" i="184"/>
  <c r="AK101" i="184"/>
  <c r="AK100" i="184"/>
  <c r="AK99" i="184"/>
  <c r="AK98" i="184"/>
  <c r="AK97" i="184"/>
  <c r="AK96" i="184"/>
  <c r="AK95" i="184"/>
  <c r="AK94" i="184"/>
  <c r="AK93" i="184"/>
  <c r="AK92" i="184"/>
  <c r="AK91" i="184"/>
  <c r="AK90" i="184"/>
  <c r="AK89" i="184"/>
  <c r="AK88" i="184"/>
  <c r="AK87" i="184"/>
  <c r="AK86" i="184"/>
  <c r="AK85" i="184"/>
  <c r="AK84" i="184"/>
  <c r="AK83" i="184"/>
  <c r="AK82" i="184"/>
  <c r="AK81" i="184"/>
  <c r="AK80" i="184"/>
  <c r="AK79" i="184"/>
  <c r="AK78" i="184"/>
  <c r="AK77" i="184"/>
  <c r="AK76" i="184"/>
  <c r="AK75" i="184"/>
  <c r="AK74" i="184"/>
  <c r="AK73" i="184"/>
  <c r="AK72" i="184"/>
  <c r="AK71" i="184"/>
  <c r="AK70" i="184"/>
  <c r="AK69" i="184"/>
  <c r="AK68" i="184"/>
  <c r="AK67" i="184"/>
  <c r="AK66" i="184"/>
  <c r="AK65" i="184"/>
  <c r="AK64" i="184"/>
  <c r="AK63" i="184"/>
  <c r="AK62" i="184"/>
  <c r="AK61" i="184"/>
  <c r="AK60" i="184"/>
  <c r="AK59" i="184"/>
  <c r="AK58" i="184"/>
  <c r="AK57" i="184"/>
  <c r="AK56" i="184"/>
  <c r="AK55" i="184"/>
  <c r="AK54" i="184"/>
  <c r="AK53" i="184"/>
  <c r="AK52" i="184"/>
  <c r="AK51" i="184"/>
  <c r="AK50" i="184"/>
  <c r="AK49" i="184"/>
  <c r="AK48" i="184"/>
  <c r="AK47" i="184"/>
  <c r="AK46" i="184"/>
  <c r="AK45" i="184"/>
  <c r="AK44" i="184"/>
  <c r="AK43" i="184"/>
  <c r="AK42" i="184"/>
  <c r="AK41" i="184"/>
  <c r="AK40" i="184"/>
  <c r="AK39" i="184"/>
  <c r="AK38" i="184"/>
  <c r="AK37" i="184"/>
  <c r="AK36" i="184"/>
  <c r="AK35" i="184"/>
  <c r="AK34" i="184"/>
  <c r="AK33" i="184"/>
  <c r="AK32" i="184"/>
  <c r="AK31" i="184"/>
  <c r="AK30" i="184"/>
  <c r="AK29" i="184"/>
  <c r="AK28" i="184"/>
  <c r="AK27" i="184"/>
  <c r="AK26" i="184"/>
  <c r="AK25" i="184"/>
  <c r="AK24" i="184"/>
  <c r="AK23" i="184"/>
  <c r="AK22" i="184"/>
  <c r="AK21" i="184"/>
  <c r="AK20" i="184"/>
  <c r="AK19" i="184"/>
  <c r="AK18" i="184"/>
  <c r="AK17" i="184"/>
  <c r="AK16" i="184"/>
  <c r="AK15" i="184"/>
  <c r="AK14" i="184"/>
  <c r="AK13" i="184"/>
  <c r="AK12" i="184"/>
  <c r="AK11" i="184"/>
  <c r="AK10" i="184"/>
  <c r="AK9" i="184"/>
  <c r="AK8" i="184"/>
  <c r="AM8" i="184"/>
  <c r="AM9" i="184"/>
  <c r="AM10" i="184"/>
  <c r="AM11" i="184"/>
  <c r="AM12" i="184"/>
  <c r="AM13" i="184"/>
  <c r="AM14" i="184"/>
  <c r="AM15" i="184"/>
  <c r="AM16" i="184"/>
  <c r="AM17" i="184"/>
  <c r="AM18" i="184"/>
  <c r="AM19" i="184"/>
  <c r="AM20" i="184"/>
  <c r="AM21" i="184"/>
  <c r="AM22" i="184"/>
  <c r="AM23" i="184"/>
  <c r="AM24" i="184"/>
  <c r="AM25" i="184"/>
  <c r="AM26" i="184"/>
  <c r="AM27" i="184"/>
  <c r="AM28" i="184"/>
  <c r="AM29" i="184"/>
  <c r="AM30" i="184"/>
  <c r="AM31" i="184"/>
  <c r="AM32" i="184"/>
  <c r="AM33" i="184"/>
  <c r="AM34" i="184"/>
  <c r="AM35" i="184"/>
  <c r="AM36" i="184"/>
  <c r="AM37" i="184"/>
  <c r="AM38" i="184"/>
  <c r="AM39" i="184"/>
  <c r="AM40" i="184"/>
  <c r="AM41" i="184"/>
  <c r="AM42" i="184"/>
  <c r="AM43" i="184"/>
  <c r="AM44" i="184"/>
  <c r="AM45" i="184"/>
  <c r="AM46" i="184"/>
  <c r="AM47" i="184"/>
  <c r="AM48" i="184"/>
  <c r="AM49" i="184"/>
  <c r="AM50" i="184"/>
  <c r="AM51" i="184"/>
  <c r="AM52" i="184"/>
  <c r="AM53" i="184"/>
  <c r="AM54" i="184"/>
  <c r="AM55" i="184"/>
  <c r="AM56" i="184"/>
  <c r="AM57" i="184"/>
  <c r="AM58" i="184"/>
  <c r="AM59" i="184"/>
  <c r="AM60" i="184"/>
  <c r="AM61" i="184"/>
  <c r="AM62" i="184"/>
  <c r="AM63" i="184"/>
  <c r="AM64" i="184"/>
  <c r="AM65" i="184"/>
  <c r="AM66" i="184"/>
  <c r="AM67" i="184"/>
  <c r="AM68" i="184"/>
  <c r="AM69" i="184"/>
  <c r="AM70" i="184"/>
  <c r="AM71" i="184"/>
  <c r="AM72" i="184"/>
  <c r="AM73" i="184"/>
  <c r="AM74" i="184"/>
  <c r="AM75" i="184"/>
  <c r="AM76" i="184"/>
  <c r="AM77" i="184"/>
  <c r="AM78" i="184"/>
  <c r="AM79" i="184"/>
  <c r="AM80" i="184"/>
  <c r="AM81" i="184"/>
  <c r="AM82" i="184"/>
  <c r="AM83" i="184"/>
  <c r="AM84" i="184"/>
  <c r="AM85" i="184"/>
  <c r="AM86" i="184"/>
  <c r="AM87" i="184"/>
  <c r="AM88" i="184"/>
  <c r="AM89" i="184"/>
  <c r="AM90" i="184"/>
  <c r="AM91" i="184"/>
  <c r="AM92" i="184"/>
  <c r="AM93" i="184"/>
  <c r="AM94" i="184"/>
  <c r="AM95" i="184"/>
  <c r="AM96" i="184"/>
  <c r="AM97" i="184"/>
  <c r="AM98" i="184"/>
  <c r="AM99" i="184"/>
  <c r="AM100" i="184"/>
  <c r="AM101" i="184"/>
  <c r="AM102" i="184"/>
  <c r="AM103" i="184"/>
  <c r="AM104" i="184"/>
  <c r="AM105" i="184"/>
  <c r="AM106" i="184"/>
  <c r="AM107" i="184"/>
  <c r="AM108" i="184"/>
  <c r="AM109" i="184"/>
  <c r="AM110" i="184"/>
  <c r="AM111" i="184"/>
  <c r="AM112" i="184"/>
  <c r="AM113" i="184"/>
  <c r="AM114" i="184"/>
  <c r="AM115" i="184"/>
  <c r="AM116" i="184"/>
  <c r="AM7" i="184"/>
  <c r="AJ8" i="184"/>
  <c r="AJ9" i="184"/>
  <c r="AJ10" i="184"/>
  <c r="AJ11" i="184"/>
  <c r="AJ12" i="184"/>
  <c r="AJ13" i="184"/>
  <c r="AJ14" i="184"/>
  <c r="AJ15" i="184"/>
  <c r="AJ16" i="184"/>
  <c r="AJ17" i="184"/>
  <c r="AJ18" i="184"/>
  <c r="AJ19" i="184"/>
  <c r="AJ20" i="184"/>
  <c r="AJ21" i="184"/>
  <c r="AJ22" i="184"/>
  <c r="AJ23" i="184"/>
  <c r="AJ24" i="184"/>
  <c r="AJ25" i="184"/>
  <c r="AJ26" i="184"/>
  <c r="AJ27" i="184"/>
  <c r="AJ28" i="184"/>
  <c r="AJ29" i="184"/>
  <c r="AJ30" i="184"/>
  <c r="AJ31" i="184"/>
  <c r="AJ32" i="184"/>
  <c r="AJ33" i="184"/>
  <c r="AJ34" i="184"/>
  <c r="AJ35" i="184"/>
  <c r="AJ36" i="184"/>
  <c r="AJ37" i="184"/>
  <c r="AJ38" i="184"/>
  <c r="AJ39" i="184"/>
  <c r="AJ40" i="184"/>
  <c r="AJ41" i="184"/>
  <c r="AJ42" i="184"/>
  <c r="AJ43" i="184"/>
  <c r="AJ44" i="184"/>
  <c r="AJ45" i="184"/>
  <c r="AJ46" i="184"/>
  <c r="AJ47" i="184"/>
  <c r="AJ48" i="184"/>
  <c r="AJ49" i="184"/>
  <c r="AJ50" i="184"/>
  <c r="AJ51" i="184"/>
  <c r="AJ52" i="184"/>
  <c r="AJ53" i="184"/>
  <c r="AJ54" i="184"/>
  <c r="AJ55" i="184"/>
  <c r="AJ56" i="184"/>
  <c r="AJ57" i="184"/>
  <c r="AJ58" i="184"/>
  <c r="AJ59" i="184"/>
  <c r="AJ60" i="184"/>
  <c r="AJ61" i="184"/>
  <c r="AJ62" i="184"/>
  <c r="AJ63" i="184"/>
  <c r="AJ64" i="184"/>
  <c r="AJ65" i="184"/>
  <c r="AJ66" i="184"/>
  <c r="AJ67" i="184"/>
  <c r="AJ68" i="184"/>
  <c r="AJ69" i="184"/>
  <c r="AJ70" i="184"/>
  <c r="AJ71" i="184"/>
  <c r="AJ72" i="184"/>
  <c r="AJ73" i="184"/>
  <c r="AJ74" i="184"/>
  <c r="AJ75" i="184"/>
  <c r="AJ76" i="184"/>
  <c r="AJ77" i="184"/>
  <c r="AJ78" i="184"/>
  <c r="AJ79" i="184"/>
  <c r="AJ80" i="184"/>
  <c r="AJ81" i="184"/>
  <c r="AJ82" i="184"/>
  <c r="AJ83" i="184"/>
  <c r="AJ84" i="184"/>
  <c r="AJ85" i="184"/>
  <c r="AJ86" i="184"/>
  <c r="AJ87" i="184"/>
  <c r="AJ88" i="184"/>
  <c r="AJ89" i="184"/>
  <c r="AJ90" i="184"/>
  <c r="AJ91" i="184"/>
  <c r="AJ92" i="184"/>
  <c r="AJ93" i="184"/>
  <c r="AJ94" i="184"/>
  <c r="AJ95" i="184"/>
  <c r="AJ96" i="184"/>
  <c r="AJ97" i="184"/>
  <c r="AJ98" i="184"/>
  <c r="AJ99" i="184"/>
  <c r="AJ100" i="184"/>
  <c r="AJ101" i="184"/>
  <c r="AJ102" i="184"/>
  <c r="AJ103" i="184"/>
  <c r="AJ104" i="184"/>
  <c r="AJ105" i="184"/>
  <c r="AJ106" i="184"/>
  <c r="AJ107" i="184"/>
  <c r="AJ108" i="184"/>
  <c r="AJ109" i="184"/>
  <c r="AJ110" i="184"/>
  <c r="AJ111" i="184"/>
  <c r="AJ112" i="184"/>
  <c r="AJ113" i="184"/>
  <c r="AJ114" i="184"/>
  <c r="AJ115" i="184"/>
  <c r="AJ116" i="184"/>
  <c r="AJ7" i="184"/>
  <c r="Z124" i="184" l="1"/>
  <c r="AC124" i="184" s="1"/>
  <c r="AP123" i="184"/>
  <c r="AP120" i="184"/>
  <c r="AP126" i="184"/>
  <c r="Y126" i="184"/>
  <c r="AD120" i="184"/>
  <c r="AF120" i="184" s="1"/>
  <c r="Z119" i="184"/>
  <c r="AN119" i="184" s="1"/>
  <c r="AO119" i="184" s="1"/>
  <c r="AP119" i="184" s="1"/>
  <c r="AC123" i="184"/>
  <c r="AD126" i="184"/>
  <c r="AF126" i="184" s="1"/>
  <c r="Y120" i="184"/>
  <c r="AC126" i="184"/>
  <c r="AD123" i="184"/>
  <c r="AF123" i="184" s="1"/>
  <c r="Y123" i="184"/>
  <c r="Y125" i="184"/>
  <c r="Z125" i="184"/>
  <c r="Z122" i="184"/>
  <c r="AC122" i="184" s="1"/>
  <c r="Y121" i="184"/>
  <c r="Z121" i="184"/>
  <c r="AN124" i="184"/>
  <c r="AO124" i="184" s="1"/>
  <c r="AP124" i="184" s="1"/>
  <c r="AA128" i="184"/>
  <c r="AL115" i="184"/>
  <c r="AL116" i="184"/>
  <c r="AL19" i="184"/>
  <c r="AL20" i="184"/>
  <c r="AL21" i="184"/>
  <c r="AL22" i="184"/>
  <c r="AL23" i="184"/>
  <c r="AL24" i="184"/>
  <c r="AL25" i="184"/>
  <c r="AL26" i="184"/>
  <c r="AL27" i="184"/>
  <c r="AL28" i="184"/>
  <c r="AL29" i="184"/>
  <c r="AL30" i="184"/>
  <c r="AL31" i="184"/>
  <c r="AL32" i="184"/>
  <c r="AL33" i="184"/>
  <c r="AL34" i="184"/>
  <c r="AL35" i="184"/>
  <c r="AL36" i="184"/>
  <c r="AL37" i="184"/>
  <c r="AL38" i="184"/>
  <c r="AL39" i="184"/>
  <c r="AL40" i="184"/>
  <c r="AL41" i="184"/>
  <c r="AL42" i="184"/>
  <c r="AL43" i="184"/>
  <c r="AL44" i="184"/>
  <c r="AL45" i="184"/>
  <c r="AL46" i="184"/>
  <c r="AL47" i="184"/>
  <c r="AL48" i="184"/>
  <c r="AL49" i="184"/>
  <c r="AL50" i="184"/>
  <c r="AL51" i="184"/>
  <c r="AL52" i="184"/>
  <c r="AL53" i="184"/>
  <c r="AL54" i="184"/>
  <c r="AL55" i="184"/>
  <c r="AL56" i="184"/>
  <c r="AL57" i="184"/>
  <c r="AL58" i="184"/>
  <c r="AL59" i="184"/>
  <c r="AL60" i="184"/>
  <c r="AL61" i="184"/>
  <c r="AL62" i="184"/>
  <c r="AL63" i="184"/>
  <c r="AL64" i="184"/>
  <c r="AL65" i="184"/>
  <c r="AL66" i="184"/>
  <c r="AL67" i="184"/>
  <c r="AL68" i="184"/>
  <c r="AL69" i="184"/>
  <c r="AL70" i="184"/>
  <c r="AL71" i="184"/>
  <c r="AL72" i="184"/>
  <c r="AL73" i="184"/>
  <c r="AL74" i="184"/>
  <c r="AL75" i="184"/>
  <c r="AL76" i="184"/>
  <c r="AL77" i="184"/>
  <c r="AL78" i="184"/>
  <c r="AL79" i="184"/>
  <c r="AL80" i="184"/>
  <c r="AL81" i="184"/>
  <c r="AL82" i="184"/>
  <c r="AL83" i="184"/>
  <c r="AL84" i="184"/>
  <c r="AL85" i="184"/>
  <c r="AL86" i="184"/>
  <c r="AL87" i="184"/>
  <c r="AL88" i="184"/>
  <c r="AL89" i="184"/>
  <c r="AL90" i="184"/>
  <c r="AL91" i="184"/>
  <c r="AL92" i="184"/>
  <c r="AL93" i="184"/>
  <c r="AL94" i="184"/>
  <c r="AL95" i="184"/>
  <c r="AL96" i="184"/>
  <c r="AL97" i="184"/>
  <c r="AL98" i="184"/>
  <c r="AL99" i="184"/>
  <c r="AL100" i="184"/>
  <c r="AL101" i="184"/>
  <c r="AL102" i="184"/>
  <c r="AL103" i="184"/>
  <c r="AL104" i="184"/>
  <c r="AL105" i="184"/>
  <c r="AL106" i="184"/>
  <c r="AL107" i="184"/>
  <c r="AL108" i="184"/>
  <c r="AL109" i="184"/>
  <c r="AL110" i="184"/>
  <c r="AL111" i="184"/>
  <c r="AL112" i="184"/>
  <c r="AL113" i="184"/>
  <c r="AL114" i="184"/>
  <c r="AL8" i="184"/>
  <c r="AL9" i="184"/>
  <c r="AL10" i="184"/>
  <c r="AL11" i="184"/>
  <c r="AL12" i="184"/>
  <c r="AL13" i="184"/>
  <c r="AL14" i="184"/>
  <c r="AL15" i="184"/>
  <c r="AL16" i="184"/>
  <c r="AL17" i="184"/>
  <c r="AL18" i="184"/>
  <c r="AL7" i="184"/>
  <c r="AJ128" i="184"/>
  <c r="AM128" i="184"/>
  <c r="R118" i="184"/>
  <c r="X117" i="184"/>
  <c r="Q117" i="184"/>
  <c r="P117" i="184"/>
  <c r="O117" i="184"/>
  <c r="R117" i="184" s="1"/>
  <c r="AE116" i="184"/>
  <c r="X116" i="184"/>
  <c r="Q116" i="184"/>
  <c r="P116" i="184"/>
  <c r="O116" i="184"/>
  <c r="R116" i="184" s="1"/>
  <c r="X115" i="184"/>
  <c r="AE115" i="184"/>
  <c r="Q115" i="184"/>
  <c r="P115" i="184"/>
  <c r="O115" i="184"/>
  <c r="R115" i="184" s="1"/>
  <c r="X114" i="184"/>
  <c r="Q114" i="184"/>
  <c r="P114" i="184"/>
  <c r="O114" i="184"/>
  <c r="N114" i="184"/>
  <c r="AD124" i="184" l="1"/>
  <c r="AF124" i="184" s="1"/>
  <c r="AC119" i="184"/>
  <c r="AD122" i="184"/>
  <c r="AF122" i="184" s="1"/>
  <c r="AD119" i="184"/>
  <c r="AF119" i="184" s="1"/>
  <c r="AN122" i="184"/>
  <c r="AO122" i="184" s="1"/>
  <c r="AP122" i="184" s="1"/>
  <c r="R114" i="184"/>
  <c r="V116" i="184"/>
  <c r="U116" i="184"/>
  <c r="AI116" i="184" s="1"/>
  <c r="V115" i="184"/>
  <c r="U115" i="184"/>
  <c r="AI115" i="184" s="1"/>
  <c r="U117" i="184"/>
  <c r="AI117" i="184" s="1"/>
  <c r="V117" i="184"/>
  <c r="V118" i="184"/>
  <c r="U118" i="184"/>
  <c r="AI118" i="184" s="1"/>
  <c r="AD121" i="184"/>
  <c r="AF121" i="184" s="1"/>
  <c r="AC121" i="184"/>
  <c r="AN121" i="184"/>
  <c r="AO121" i="184" s="1"/>
  <c r="AP121" i="184" s="1"/>
  <c r="AD125" i="184"/>
  <c r="AF125" i="184" s="1"/>
  <c r="AC125" i="184"/>
  <c r="AN125" i="184"/>
  <c r="AO125" i="184" s="1"/>
  <c r="AP125" i="184" s="1"/>
  <c r="AL128" i="184"/>
  <c r="AL129" i="184" s="1"/>
  <c r="AE117" i="184"/>
  <c r="AE114" i="184"/>
  <c r="AK128" i="184"/>
  <c r="Z115" i="184"/>
  <c r="AC115" i="184" s="1"/>
  <c r="X50" i="184"/>
  <c r="T50" i="184"/>
  <c r="Q50" i="184"/>
  <c r="P50" i="184"/>
  <c r="O50" i="184"/>
  <c r="R50" i="184" s="1"/>
  <c r="T45" i="184"/>
  <c r="AE48" i="184"/>
  <c r="X48" i="184"/>
  <c r="T48" i="184"/>
  <c r="Q48" i="184"/>
  <c r="P48" i="184"/>
  <c r="O48" i="184"/>
  <c r="R48" i="184" s="1"/>
  <c r="X47" i="184"/>
  <c r="T47" i="184"/>
  <c r="Q47" i="184"/>
  <c r="P47" i="184"/>
  <c r="O47" i="184"/>
  <c r="R47" i="184" s="1"/>
  <c r="X46" i="184"/>
  <c r="AE46" i="184" s="1"/>
  <c r="T46" i="184"/>
  <c r="Q46" i="184"/>
  <c r="P46" i="184"/>
  <c r="O46" i="184"/>
  <c r="R46" i="184" s="1"/>
  <c r="X45" i="184"/>
  <c r="Q45" i="184"/>
  <c r="P45" i="184"/>
  <c r="O45" i="184"/>
  <c r="R45" i="184" s="1"/>
  <c r="X44" i="184"/>
  <c r="AE44" i="184" s="1"/>
  <c r="T44" i="184"/>
  <c r="Q44" i="184"/>
  <c r="P44" i="184"/>
  <c r="O44" i="184"/>
  <c r="R44" i="184" s="1"/>
  <c r="X49" i="184"/>
  <c r="T49" i="184"/>
  <c r="Q49" i="184"/>
  <c r="P49" i="184"/>
  <c r="O49" i="184"/>
  <c r="R49" i="184" s="1"/>
  <c r="X43" i="184"/>
  <c r="T43" i="184"/>
  <c r="Q43" i="184"/>
  <c r="P43" i="184"/>
  <c r="O43" i="184"/>
  <c r="R43" i="184" s="1"/>
  <c r="AE42" i="184"/>
  <c r="X42" i="184"/>
  <c r="T42" i="184"/>
  <c r="Q42" i="184"/>
  <c r="P42" i="184"/>
  <c r="O42" i="184"/>
  <c r="R42" i="184" s="1"/>
  <c r="X41" i="184"/>
  <c r="T41" i="184"/>
  <c r="Q41" i="184"/>
  <c r="P41" i="184"/>
  <c r="O41" i="184"/>
  <c r="R41" i="184" s="1"/>
  <c r="X40" i="184"/>
  <c r="T40" i="184"/>
  <c r="Q40" i="184"/>
  <c r="P40" i="184"/>
  <c r="O40" i="184"/>
  <c r="R40" i="184" s="1"/>
  <c r="AE39" i="184"/>
  <c r="X39" i="184"/>
  <c r="T39" i="184"/>
  <c r="Q39" i="184"/>
  <c r="P39" i="184"/>
  <c r="O39" i="184"/>
  <c r="R39" i="184" s="1"/>
  <c r="AE38" i="184"/>
  <c r="X38" i="184"/>
  <c r="T38" i="184"/>
  <c r="Q38" i="184"/>
  <c r="P38" i="184"/>
  <c r="O38" i="184"/>
  <c r="R38" i="184" s="1"/>
  <c r="X37" i="184"/>
  <c r="T37" i="184"/>
  <c r="Q37" i="184"/>
  <c r="P37" i="184"/>
  <c r="O37" i="184"/>
  <c r="R37" i="184" s="1"/>
  <c r="AE36" i="184"/>
  <c r="X36" i="184"/>
  <c r="T36" i="184"/>
  <c r="Q36" i="184"/>
  <c r="P36" i="184"/>
  <c r="O36" i="184"/>
  <c r="R36" i="184" s="1"/>
  <c r="X35" i="184"/>
  <c r="T35" i="184"/>
  <c r="Q35" i="184"/>
  <c r="P35" i="184"/>
  <c r="O35" i="184"/>
  <c r="R35" i="184" s="1"/>
  <c r="X34" i="184"/>
  <c r="T34" i="184"/>
  <c r="Q34" i="184"/>
  <c r="P34" i="184"/>
  <c r="O34" i="184"/>
  <c r="R34" i="184" s="1"/>
  <c r="X33" i="184"/>
  <c r="T33" i="184"/>
  <c r="Q33" i="184"/>
  <c r="P33" i="184"/>
  <c r="O33" i="184"/>
  <c r="R33" i="184" s="1"/>
  <c r="X32" i="184"/>
  <c r="T32" i="184"/>
  <c r="Q32" i="184"/>
  <c r="P32" i="184"/>
  <c r="O32" i="184"/>
  <c r="R32" i="184" s="1"/>
  <c r="X31" i="184"/>
  <c r="T31" i="184"/>
  <c r="Q31" i="184"/>
  <c r="P31" i="184"/>
  <c r="O31" i="184"/>
  <c r="R31" i="184" s="1"/>
  <c r="X30" i="184"/>
  <c r="T30" i="184"/>
  <c r="Q30" i="184"/>
  <c r="P30" i="184"/>
  <c r="O30" i="184"/>
  <c r="R30" i="184" s="1"/>
  <c r="AE29" i="184"/>
  <c r="X29" i="184"/>
  <c r="T29" i="184"/>
  <c r="Q29" i="184"/>
  <c r="P29" i="184"/>
  <c r="O29" i="184"/>
  <c r="R29" i="184" s="1"/>
  <c r="X28" i="184"/>
  <c r="T28" i="184"/>
  <c r="AE28" i="184" s="1"/>
  <c r="Q28" i="184"/>
  <c r="P28" i="184"/>
  <c r="O28" i="184"/>
  <c r="R28" i="184" s="1"/>
  <c r="X27" i="184"/>
  <c r="T27" i="184"/>
  <c r="Q27" i="184"/>
  <c r="P27" i="184"/>
  <c r="O27" i="184"/>
  <c r="R27" i="184" s="1"/>
  <c r="AE26" i="184"/>
  <c r="X26" i="184"/>
  <c r="T26" i="184"/>
  <c r="Q26" i="184"/>
  <c r="P26" i="184"/>
  <c r="O26" i="184"/>
  <c r="R26" i="184" s="1"/>
  <c r="X25" i="184"/>
  <c r="T25" i="184"/>
  <c r="Q25" i="184"/>
  <c r="P25" i="184"/>
  <c r="O25" i="184"/>
  <c r="R25" i="184" s="1"/>
  <c r="AE24" i="184"/>
  <c r="X24" i="184"/>
  <c r="T24" i="184"/>
  <c r="Q24" i="184"/>
  <c r="P24" i="184"/>
  <c r="O24" i="184"/>
  <c r="R24" i="184" s="1"/>
  <c r="X23" i="184"/>
  <c r="T23" i="184"/>
  <c r="Q23" i="184"/>
  <c r="P23" i="184"/>
  <c r="O23" i="184"/>
  <c r="R23" i="184" s="1"/>
  <c r="X22" i="184"/>
  <c r="T22" i="184"/>
  <c r="AE22" i="184" s="1"/>
  <c r="Q22" i="184"/>
  <c r="P22" i="184"/>
  <c r="O22" i="184"/>
  <c r="R22" i="184" s="1"/>
  <c r="AE21" i="184"/>
  <c r="X21" i="184"/>
  <c r="T21" i="184"/>
  <c r="Q21" i="184"/>
  <c r="P21" i="184"/>
  <c r="O21" i="184"/>
  <c r="R21" i="184" s="1"/>
  <c r="AE20" i="184"/>
  <c r="X20" i="184"/>
  <c r="T20" i="184"/>
  <c r="Q20" i="184"/>
  <c r="P20" i="184"/>
  <c r="O20" i="184"/>
  <c r="R20" i="184" s="1"/>
  <c r="X19" i="184"/>
  <c r="T19" i="184"/>
  <c r="Q19" i="184"/>
  <c r="P19" i="184"/>
  <c r="O19" i="184"/>
  <c r="R19" i="184" s="1"/>
  <c r="X18" i="184"/>
  <c r="T18" i="184"/>
  <c r="Q18" i="184"/>
  <c r="P18" i="184"/>
  <c r="O18" i="184"/>
  <c r="R18" i="184" s="1"/>
  <c r="AE17" i="184"/>
  <c r="X17" i="184"/>
  <c r="T17" i="184"/>
  <c r="Q17" i="184"/>
  <c r="P17" i="184"/>
  <c r="O17" i="184"/>
  <c r="R17" i="184" s="1"/>
  <c r="AE16" i="184"/>
  <c r="X16" i="184"/>
  <c r="T16" i="184"/>
  <c r="Q16" i="184"/>
  <c r="P16" i="184"/>
  <c r="O16" i="184"/>
  <c r="R16" i="184" s="1"/>
  <c r="X15" i="184"/>
  <c r="T15" i="184"/>
  <c r="Q15" i="184"/>
  <c r="P15" i="184"/>
  <c r="O15" i="184"/>
  <c r="R15" i="184" s="1"/>
  <c r="AE14" i="184"/>
  <c r="X14" i="184"/>
  <c r="T14" i="184"/>
  <c r="Q14" i="184"/>
  <c r="P14" i="184"/>
  <c r="O14" i="184"/>
  <c r="R14" i="184" s="1"/>
  <c r="X13" i="184"/>
  <c r="T13" i="184"/>
  <c r="Q13" i="184"/>
  <c r="P13" i="184"/>
  <c r="O13" i="184"/>
  <c r="R13" i="184" s="1"/>
  <c r="X12" i="184"/>
  <c r="T12" i="184"/>
  <c r="Q12" i="184"/>
  <c r="P12" i="184"/>
  <c r="O12" i="184"/>
  <c r="R12" i="184" s="1"/>
  <c r="X11" i="184"/>
  <c r="T11" i="184"/>
  <c r="Q11" i="184"/>
  <c r="P11" i="184"/>
  <c r="O11" i="184"/>
  <c r="R11" i="184" s="1"/>
  <c r="X10" i="184"/>
  <c r="T10" i="184"/>
  <c r="Q10" i="184"/>
  <c r="P10" i="184"/>
  <c r="O10" i="184"/>
  <c r="R10" i="184" s="1"/>
  <c r="AE9" i="184"/>
  <c r="X9" i="184"/>
  <c r="T9" i="184"/>
  <c r="Q9" i="184"/>
  <c r="P9" i="184"/>
  <c r="O9" i="184"/>
  <c r="R9" i="184" s="1"/>
  <c r="X8" i="184"/>
  <c r="T8" i="184"/>
  <c r="Q8" i="184"/>
  <c r="P8" i="184"/>
  <c r="O8" i="184"/>
  <c r="R8" i="184" s="1"/>
  <c r="AE7" i="184"/>
  <c r="AB7" i="184"/>
  <c r="X7" i="184"/>
  <c r="T7" i="184"/>
  <c r="Q7" i="184"/>
  <c r="P7" i="184"/>
  <c r="O7" i="184"/>
  <c r="R7" i="184" s="1"/>
  <c r="X57" i="184"/>
  <c r="T57" i="184"/>
  <c r="AE57" i="184" s="1"/>
  <c r="Q57" i="184"/>
  <c r="P57" i="184"/>
  <c r="O57" i="184"/>
  <c r="R57" i="184" s="1"/>
  <c r="X56" i="184"/>
  <c r="T56" i="184"/>
  <c r="Q56" i="184"/>
  <c r="P56" i="184"/>
  <c r="O56" i="184"/>
  <c r="R56" i="184" s="1"/>
  <c r="X55" i="184"/>
  <c r="T55" i="184"/>
  <c r="Q55" i="184"/>
  <c r="P55" i="184"/>
  <c r="O55" i="184"/>
  <c r="R55" i="184" s="1"/>
  <c r="X54" i="184"/>
  <c r="T54" i="184"/>
  <c r="Q54" i="184"/>
  <c r="P54" i="184"/>
  <c r="O54" i="184"/>
  <c r="R54" i="184" s="1"/>
  <c r="X53" i="184"/>
  <c r="T53" i="184"/>
  <c r="Q53" i="184"/>
  <c r="P53" i="184"/>
  <c r="O53" i="184"/>
  <c r="R53" i="184" s="1"/>
  <c r="AE52" i="184"/>
  <c r="X52" i="184"/>
  <c r="T52" i="184"/>
  <c r="Q52" i="184"/>
  <c r="P52" i="184"/>
  <c r="O52" i="184"/>
  <c r="R52" i="184" s="1"/>
  <c r="AE51" i="184"/>
  <c r="X51" i="184"/>
  <c r="T51" i="184"/>
  <c r="Q51" i="184"/>
  <c r="P51" i="184"/>
  <c r="O51" i="184"/>
  <c r="R51" i="184" s="1"/>
  <c r="AB74" i="184"/>
  <c r="AE74" i="184"/>
  <c r="AE59" i="184"/>
  <c r="AE62" i="184"/>
  <c r="X72" i="184"/>
  <c r="X73" i="184"/>
  <c r="X74" i="184"/>
  <c r="X63" i="184"/>
  <c r="X64" i="184"/>
  <c r="X65" i="184"/>
  <c r="X66" i="184"/>
  <c r="X67" i="184"/>
  <c r="X58" i="184"/>
  <c r="X59" i="184"/>
  <c r="X60" i="184"/>
  <c r="X61" i="184"/>
  <c r="X62" i="184"/>
  <c r="T72" i="184"/>
  <c r="T73" i="184"/>
  <c r="T74" i="184"/>
  <c r="T63" i="184"/>
  <c r="T64" i="184"/>
  <c r="T65" i="184"/>
  <c r="T66" i="184"/>
  <c r="T67" i="184"/>
  <c r="T58" i="184"/>
  <c r="T59" i="184"/>
  <c r="T60" i="184"/>
  <c r="T61" i="184"/>
  <c r="T62" i="184"/>
  <c r="O58" i="184"/>
  <c r="R58" i="184" s="1"/>
  <c r="P58" i="184"/>
  <c r="Q58" i="184"/>
  <c r="O59" i="184"/>
  <c r="R59" i="184" s="1"/>
  <c r="P59" i="184"/>
  <c r="Q59" i="184"/>
  <c r="O60" i="184"/>
  <c r="R60" i="184" s="1"/>
  <c r="P60" i="184"/>
  <c r="Q60" i="184"/>
  <c r="O61" i="184"/>
  <c r="R61" i="184" s="1"/>
  <c r="P61" i="184"/>
  <c r="Q61" i="184"/>
  <c r="O62" i="184"/>
  <c r="R62" i="184" s="1"/>
  <c r="P62" i="184"/>
  <c r="Q62" i="184"/>
  <c r="U114" i="184" l="1"/>
  <c r="AI114" i="184" s="1"/>
  <c r="V114" i="184"/>
  <c r="Z114" i="184" s="1"/>
  <c r="AC114" i="184" s="1"/>
  <c r="Z118" i="184"/>
  <c r="Y118" i="184"/>
  <c r="AN115" i="184"/>
  <c r="AO115" i="184" s="1"/>
  <c r="AP115" i="184" s="1"/>
  <c r="V49" i="184"/>
  <c r="Z49" i="184" s="1"/>
  <c r="AC49" i="184" s="1"/>
  <c r="V55" i="184"/>
  <c r="Z55" i="184" s="1"/>
  <c r="AC55" i="184" s="1"/>
  <c r="V48" i="184"/>
  <c r="Z48" i="184" s="1"/>
  <c r="AC48" i="184" s="1"/>
  <c r="V50" i="184"/>
  <c r="Z50" i="184" s="1"/>
  <c r="AC50" i="184" s="1"/>
  <c r="V53" i="184"/>
  <c r="Z53" i="184" s="1"/>
  <c r="AC53" i="184" s="1"/>
  <c r="V51" i="184"/>
  <c r="Z51" i="184" s="1"/>
  <c r="AC51" i="184" s="1"/>
  <c r="V54" i="184"/>
  <c r="Z54" i="184" s="1"/>
  <c r="AC54" i="184" s="1"/>
  <c r="Z116" i="184"/>
  <c r="AC116" i="184" s="1"/>
  <c r="Z117" i="184"/>
  <c r="V52" i="184"/>
  <c r="Z52" i="184" s="1"/>
  <c r="AC52" i="184" s="1"/>
  <c r="V47" i="184"/>
  <c r="Z47" i="184" s="1"/>
  <c r="AC47" i="184" s="1"/>
  <c r="V46" i="184"/>
  <c r="Z46" i="184" s="1"/>
  <c r="AC46" i="184" s="1"/>
  <c r="AD115" i="184"/>
  <c r="AF115" i="184" s="1"/>
  <c r="Y116" i="184"/>
  <c r="Y115" i="184"/>
  <c r="Y117" i="184"/>
  <c r="V32" i="184"/>
  <c r="Z32" i="184" s="1"/>
  <c r="AC32" i="184" s="1"/>
  <c r="V38" i="184"/>
  <c r="Z38" i="184" s="1"/>
  <c r="AC38" i="184" s="1"/>
  <c r="V40" i="184"/>
  <c r="AE31" i="184"/>
  <c r="U35" i="184"/>
  <c r="AE25" i="184"/>
  <c r="AE40" i="184"/>
  <c r="AE58" i="184"/>
  <c r="U11" i="184"/>
  <c r="V26" i="184"/>
  <c r="Z26" i="184" s="1"/>
  <c r="AC26" i="184" s="1"/>
  <c r="V27" i="184"/>
  <c r="Z27" i="184" s="1"/>
  <c r="AC27" i="184" s="1"/>
  <c r="AE18" i="184"/>
  <c r="V41" i="184"/>
  <c r="AE45" i="184"/>
  <c r="AE50" i="184"/>
  <c r="V23" i="184"/>
  <c r="Z23" i="184" s="1"/>
  <c r="AC23" i="184" s="1"/>
  <c r="V21" i="184"/>
  <c r="Z21" i="184" s="1"/>
  <c r="AC21" i="184" s="1"/>
  <c r="V22" i="184"/>
  <c r="Z22" i="184" s="1"/>
  <c r="AC22" i="184" s="1"/>
  <c r="AE41" i="184"/>
  <c r="AE11" i="184"/>
  <c r="U38" i="184"/>
  <c r="AE43" i="184"/>
  <c r="AE49" i="184"/>
  <c r="AE15" i="184"/>
  <c r="AE13" i="184"/>
  <c r="AE12" i="184"/>
  <c r="U17" i="184"/>
  <c r="V24" i="184"/>
  <c r="Y24" i="184" s="1"/>
  <c r="U25" i="184"/>
  <c r="V31" i="184"/>
  <c r="Z31" i="184" s="1"/>
  <c r="AC31" i="184" s="1"/>
  <c r="AE10" i="184"/>
  <c r="V30" i="184"/>
  <c r="Z30" i="184" s="1"/>
  <c r="AC30" i="184" s="1"/>
  <c r="U50" i="184"/>
  <c r="AE47" i="184"/>
  <c r="U48" i="184"/>
  <c r="U47" i="184"/>
  <c r="V45" i="184"/>
  <c r="U45" i="184"/>
  <c r="V44" i="184"/>
  <c r="U44" i="184"/>
  <c r="U46" i="184"/>
  <c r="U49" i="184"/>
  <c r="V43" i="184"/>
  <c r="U43" i="184"/>
  <c r="U40" i="184"/>
  <c r="U37" i="184"/>
  <c r="V36" i="184"/>
  <c r="Z36" i="184" s="1"/>
  <c r="AC36" i="184" s="1"/>
  <c r="U36" i="184"/>
  <c r="AE35" i="184"/>
  <c r="V35" i="184"/>
  <c r="Z35" i="184" s="1"/>
  <c r="AC35" i="184" s="1"/>
  <c r="V34" i="184"/>
  <c r="Z34" i="184" s="1"/>
  <c r="AC34" i="184" s="1"/>
  <c r="U34" i="184"/>
  <c r="U30" i="184"/>
  <c r="U29" i="184"/>
  <c r="V28" i="184"/>
  <c r="Z28" i="184" s="1"/>
  <c r="AC28" i="184" s="1"/>
  <c r="V25" i="184"/>
  <c r="Z25" i="184" s="1"/>
  <c r="AC25" i="184" s="1"/>
  <c r="V20" i="184"/>
  <c r="Z20" i="184" s="1"/>
  <c r="AC20" i="184" s="1"/>
  <c r="U19" i="184"/>
  <c r="U18" i="184"/>
  <c r="U16" i="184"/>
  <c r="U10" i="184"/>
  <c r="V10" i="184"/>
  <c r="Z10" i="184" s="1"/>
  <c r="AC10" i="184" s="1"/>
  <c r="U9" i="184"/>
  <c r="AE8" i="184"/>
  <c r="U12" i="184"/>
  <c r="U28" i="184"/>
  <c r="U20" i="184"/>
  <c r="U21" i="184"/>
  <c r="V37" i="184"/>
  <c r="Y37" i="184" s="1"/>
  <c r="U41" i="184"/>
  <c r="V9" i="184"/>
  <c r="Z9" i="184" s="1"/>
  <c r="AC9" i="184" s="1"/>
  <c r="V19" i="184"/>
  <c r="Z19" i="184" s="1"/>
  <c r="AC19" i="184" s="1"/>
  <c r="U24" i="184"/>
  <c r="U33" i="184"/>
  <c r="U42" i="184"/>
  <c r="U22" i="184"/>
  <c r="U23" i="184"/>
  <c r="U31" i="184"/>
  <c r="U32" i="184"/>
  <c r="V11" i="184"/>
  <c r="Y11" i="184" s="1"/>
  <c r="U26" i="184"/>
  <c r="U27" i="184"/>
  <c r="U39" i="184"/>
  <c r="V42" i="184"/>
  <c r="Z42" i="184" s="1"/>
  <c r="AC42" i="184" s="1"/>
  <c r="V39" i="184"/>
  <c r="Z39" i="184" s="1"/>
  <c r="AC39" i="184" s="1"/>
  <c r="V14" i="184"/>
  <c r="V15" i="184"/>
  <c r="V16" i="184"/>
  <c r="V29" i="184"/>
  <c r="V13" i="184"/>
  <c r="U7" i="184"/>
  <c r="V7" i="184"/>
  <c r="U8" i="184"/>
  <c r="U14" i="184"/>
  <c r="V17" i="184"/>
  <c r="U13" i="184"/>
  <c r="V8" i="184"/>
  <c r="V12" i="184"/>
  <c r="U15" i="184"/>
  <c r="V18" i="184"/>
  <c r="V33" i="184"/>
  <c r="AE30" i="184"/>
  <c r="AE34" i="184"/>
  <c r="AE55" i="184"/>
  <c r="AE56" i="184"/>
  <c r="AE27" i="184"/>
  <c r="AE33" i="184"/>
  <c r="AE66" i="184"/>
  <c r="AE19" i="184"/>
  <c r="AE23" i="184"/>
  <c r="AE32" i="184"/>
  <c r="AE37" i="184"/>
  <c r="AE53" i="184"/>
  <c r="AE64" i="184"/>
  <c r="AE54" i="184"/>
  <c r="V59" i="184"/>
  <c r="V58" i="184"/>
  <c r="AE60" i="184"/>
  <c r="V60" i="184"/>
  <c r="U61" i="184"/>
  <c r="U59" i="184"/>
  <c r="V57" i="184"/>
  <c r="Z57" i="184" s="1"/>
  <c r="AC57" i="184" s="1"/>
  <c r="U57" i="184"/>
  <c r="V61" i="184"/>
  <c r="U51" i="184"/>
  <c r="U52" i="184"/>
  <c r="U53" i="184"/>
  <c r="U54" i="184"/>
  <c r="U55" i="184"/>
  <c r="V56" i="184"/>
  <c r="Z56" i="184" s="1"/>
  <c r="AC56" i="184" s="1"/>
  <c r="U56" i="184"/>
  <c r="U62" i="184"/>
  <c r="V62" i="184"/>
  <c r="Z62" i="184" s="1"/>
  <c r="AC62" i="184" s="1"/>
  <c r="U58" i="184"/>
  <c r="AE63" i="184"/>
  <c r="U60" i="184"/>
  <c r="AE67" i="184"/>
  <c r="AE65" i="184"/>
  <c r="AE61" i="184"/>
  <c r="Y114" i="184" l="1"/>
  <c r="AN114" i="184"/>
  <c r="AO114" i="184" s="1"/>
  <c r="AP114" i="184" s="1"/>
  <c r="AD118" i="184"/>
  <c r="AF118" i="184" s="1"/>
  <c r="AN118" i="184"/>
  <c r="AO118" i="184" s="1"/>
  <c r="AP118" i="184" s="1"/>
  <c r="AC118" i="184"/>
  <c r="AD117" i="184"/>
  <c r="AF117" i="184" s="1"/>
  <c r="AN117" i="184"/>
  <c r="AO117" i="184" s="1"/>
  <c r="AP117" i="184" s="1"/>
  <c r="AC117" i="184"/>
  <c r="AN56" i="184"/>
  <c r="AO56" i="184" s="1"/>
  <c r="AP56" i="184" s="1"/>
  <c r="AN42" i="184"/>
  <c r="AO42" i="184" s="1"/>
  <c r="AP42" i="184" s="1"/>
  <c r="AN53" i="184"/>
  <c r="AO53" i="184" s="1"/>
  <c r="AP53" i="184" s="1"/>
  <c r="AN34" i="184"/>
  <c r="AO34" i="184" s="1"/>
  <c r="AP34" i="184" s="1"/>
  <c r="AN27" i="184"/>
  <c r="AO27" i="184" s="1"/>
  <c r="AP27" i="184" s="1"/>
  <c r="AN50" i="184"/>
  <c r="AO50" i="184" s="1"/>
  <c r="AP50" i="184" s="1"/>
  <c r="AN57" i="184"/>
  <c r="AO57" i="184" s="1"/>
  <c r="AP57" i="184" s="1"/>
  <c r="AN35" i="184"/>
  <c r="AO35" i="184" s="1"/>
  <c r="AP35" i="184" s="1"/>
  <c r="AN22" i="184"/>
  <c r="AO22" i="184" s="1"/>
  <c r="AP22" i="184" s="1"/>
  <c r="AN26" i="184"/>
  <c r="AO26" i="184" s="1"/>
  <c r="AP26" i="184" s="1"/>
  <c r="AN47" i="184"/>
  <c r="AO47" i="184" s="1"/>
  <c r="AP47" i="184" s="1"/>
  <c r="AN20" i="184"/>
  <c r="AO20" i="184" s="1"/>
  <c r="AP20" i="184" s="1"/>
  <c r="AN21" i="184"/>
  <c r="AO21" i="184" s="1"/>
  <c r="AP21" i="184" s="1"/>
  <c r="AN32" i="184"/>
  <c r="AO32" i="184" s="1"/>
  <c r="AP32" i="184" s="1"/>
  <c r="AN52" i="184"/>
  <c r="AO52" i="184" s="1"/>
  <c r="AP52" i="184" s="1"/>
  <c r="AN55" i="184"/>
  <c r="AO55" i="184" s="1"/>
  <c r="AP55" i="184" s="1"/>
  <c r="AN38" i="184"/>
  <c r="AO38" i="184" s="1"/>
  <c r="AP38" i="184" s="1"/>
  <c r="AN19" i="184"/>
  <c r="AO19" i="184" s="1"/>
  <c r="AP19" i="184" s="1"/>
  <c r="AN25" i="184"/>
  <c r="AO25" i="184" s="1"/>
  <c r="AP25" i="184" s="1"/>
  <c r="AN30" i="184"/>
  <c r="AO30" i="184" s="1"/>
  <c r="AP30" i="184" s="1"/>
  <c r="AN23" i="184"/>
  <c r="AO23" i="184" s="1"/>
  <c r="AP23" i="184" s="1"/>
  <c r="AN49" i="184"/>
  <c r="AO49" i="184" s="1"/>
  <c r="AP49" i="184" s="1"/>
  <c r="AN48" i="184"/>
  <c r="AO48" i="184" s="1"/>
  <c r="AP48" i="184" s="1"/>
  <c r="AN9" i="184"/>
  <c r="AO9" i="184" s="1"/>
  <c r="AP9" i="184" s="1"/>
  <c r="AN28" i="184"/>
  <c r="AO28" i="184" s="1"/>
  <c r="AP28" i="184" s="1"/>
  <c r="AN36" i="184"/>
  <c r="AO36" i="184" s="1"/>
  <c r="AP36" i="184" s="1"/>
  <c r="AN116" i="184"/>
  <c r="AO116" i="184" s="1"/>
  <c r="AP116" i="184" s="1"/>
  <c r="AN10" i="184"/>
  <c r="AO10" i="184" s="1"/>
  <c r="AP10" i="184" s="1"/>
  <c r="AN31" i="184"/>
  <c r="AO31" i="184" s="1"/>
  <c r="AP31" i="184" s="1"/>
  <c r="AN54" i="184"/>
  <c r="AO54" i="184" s="1"/>
  <c r="AP54" i="184" s="1"/>
  <c r="AN62" i="184"/>
  <c r="AO62" i="184" s="1"/>
  <c r="AP62" i="184" s="1"/>
  <c r="AN39" i="184"/>
  <c r="AO39" i="184" s="1"/>
  <c r="AP39" i="184" s="1"/>
  <c r="AN46" i="184"/>
  <c r="AO46" i="184" s="1"/>
  <c r="AP46" i="184" s="1"/>
  <c r="AN51" i="184"/>
  <c r="AO51" i="184" s="1"/>
  <c r="AP51" i="184" s="1"/>
  <c r="AD116" i="184"/>
  <c r="AF116" i="184" s="1"/>
  <c r="Y60" i="184"/>
  <c r="Z60" i="184"/>
  <c r="AC60" i="184" s="1"/>
  <c r="Y40" i="184"/>
  <c r="Z40" i="184"/>
  <c r="AC40" i="184" s="1"/>
  <c r="Y41" i="184"/>
  <c r="Z41" i="184"/>
  <c r="AC41" i="184" s="1"/>
  <c r="Z58" i="184"/>
  <c r="Z44" i="184"/>
  <c r="AC44" i="184" s="1"/>
  <c r="Z61" i="184"/>
  <c r="AC61" i="184" s="1"/>
  <c r="Z59" i="184"/>
  <c r="Z45" i="184"/>
  <c r="AC45" i="184" s="1"/>
  <c r="Y43" i="184"/>
  <c r="Z43" i="184"/>
  <c r="AC43" i="184" s="1"/>
  <c r="AD34" i="184"/>
  <c r="AF34" i="184" s="1"/>
  <c r="AD26" i="184"/>
  <c r="AF26" i="184" s="1"/>
  <c r="AD21" i="184"/>
  <c r="AF21" i="184" s="1"/>
  <c r="AD9" i="184"/>
  <c r="AF9" i="184" s="1"/>
  <c r="AD25" i="184"/>
  <c r="AF25" i="184" s="1"/>
  <c r="AD32" i="184"/>
  <c r="AF32" i="184" s="1"/>
  <c r="Y38" i="184"/>
  <c r="AD114" i="184"/>
  <c r="AF114" i="184" s="1"/>
  <c r="Y32" i="184"/>
  <c r="Y36" i="184"/>
  <c r="Y27" i="184"/>
  <c r="Y26" i="184"/>
  <c r="Y30" i="184"/>
  <c r="AD31" i="184"/>
  <c r="AF31" i="184" s="1"/>
  <c r="Y31" i="184"/>
  <c r="Y34" i="184"/>
  <c r="AD38" i="184"/>
  <c r="AF38" i="184" s="1"/>
  <c r="AD30" i="184"/>
  <c r="AF30" i="184" s="1"/>
  <c r="Y58" i="184"/>
  <c r="Z11" i="184"/>
  <c r="AC11" i="184" s="1"/>
  <c r="Y21" i="184"/>
  <c r="AD22" i="184"/>
  <c r="AF22" i="184" s="1"/>
  <c r="Z24" i="184"/>
  <c r="AC24" i="184" s="1"/>
  <c r="Y22" i="184"/>
  <c r="Y25" i="184"/>
  <c r="Y23" i="184"/>
  <c r="AD23" i="184"/>
  <c r="AF23" i="184" s="1"/>
  <c r="AD19" i="184"/>
  <c r="AF19" i="184" s="1"/>
  <c r="Y10" i="184"/>
  <c r="Y19" i="184"/>
  <c r="Y20" i="184"/>
  <c r="Y9" i="184"/>
  <c r="Y50" i="184"/>
  <c r="Y48" i="184"/>
  <c r="Y46" i="184"/>
  <c r="AD46" i="184"/>
  <c r="AF46" i="184" s="1"/>
  <c r="Y44" i="184"/>
  <c r="Y45" i="184"/>
  <c r="AD47" i="184"/>
  <c r="AF47" i="184" s="1"/>
  <c r="AD48" i="184"/>
  <c r="AF48" i="184" s="1"/>
  <c r="Y47" i="184"/>
  <c r="Y39" i="184"/>
  <c r="AD39" i="184"/>
  <c r="AF39" i="184" s="1"/>
  <c r="Z37" i="184"/>
  <c r="AC37" i="184" s="1"/>
  <c r="AD36" i="184"/>
  <c r="AF36" i="184" s="1"/>
  <c r="AD35" i="184"/>
  <c r="AF35" i="184" s="1"/>
  <c r="Y35" i="184"/>
  <c r="Y28" i="184"/>
  <c r="AD28" i="184"/>
  <c r="AF28" i="184" s="1"/>
  <c r="AD27" i="184"/>
  <c r="AF27" i="184" s="1"/>
  <c r="AD20" i="184"/>
  <c r="AF20" i="184" s="1"/>
  <c r="AD49" i="184"/>
  <c r="AF49" i="184" s="1"/>
  <c r="Y42" i="184"/>
  <c r="AD10" i="184"/>
  <c r="AF10" i="184" s="1"/>
  <c r="Y49" i="184"/>
  <c r="Z8" i="184"/>
  <c r="AN8" i="184" s="1"/>
  <c r="Y8" i="184"/>
  <c r="Y33" i="184"/>
  <c r="Z33" i="184"/>
  <c r="AC33" i="184" s="1"/>
  <c r="Y29" i="184"/>
  <c r="Z29" i="184"/>
  <c r="AC29" i="184" s="1"/>
  <c r="Z12" i="184"/>
  <c r="AC12" i="184" s="1"/>
  <c r="Y12" i="184"/>
  <c r="Z13" i="184"/>
  <c r="AC13" i="184" s="1"/>
  <c r="Y13" i="184"/>
  <c r="Y59" i="184"/>
  <c r="Z17" i="184"/>
  <c r="AC17" i="184" s="1"/>
  <c r="Y17" i="184"/>
  <c r="Z7" i="184"/>
  <c r="AN7" i="184" s="1"/>
  <c r="Y7" i="184"/>
  <c r="Z15" i="184"/>
  <c r="AC15" i="184" s="1"/>
  <c r="Y15" i="184"/>
  <c r="Z14" i="184"/>
  <c r="AC14" i="184" s="1"/>
  <c r="Y14" i="184"/>
  <c r="Z16" i="184"/>
  <c r="AC16" i="184" s="1"/>
  <c r="Y16" i="184"/>
  <c r="Z18" i="184"/>
  <c r="AC18" i="184" s="1"/>
  <c r="Y18" i="184"/>
  <c r="Y54" i="184"/>
  <c r="Y56" i="184"/>
  <c r="Y55" i="184"/>
  <c r="Y52" i="184"/>
  <c r="Y61" i="184"/>
  <c r="Y53" i="184"/>
  <c r="Y57" i="184"/>
  <c r="Y51" i="184"/>
  <c r="Y62" i="184"/>
  <c r="AN59" i="184" l="1"/>
  <c r="AO59" i="184" s="1"/>
  <c r="AP59" i="184" s="1"/>
  <c r="AC59" i="184"/>
  <c r="AN58" i="184"/>
  <c r="AO58" i="184" s="1"/>
  <c r="AP58" i="184" s="1"/>
  <c r="AC58" i="184"/>
  <c r="AN14" i="184"/>
  <c r="AO14" i="184" s="1"/>
  <c r="AP14" i="184" s="1"/>
  <c r="AN41" i="184"/>
  <c r="AO41" i="184" s="1"/>
  <c r="AP41" i="184" s="1"/>
  <c r="AN11" i="184"/>
  <c r="AO11" i="184" s="1"/>
  <c r="AP11" i="184" s="1"/>
  <c r="AN45" i="184"/>
  <c r="AO45" i="184" s="1"/>
  <c r="AP45" i="184" s="1"/>
  <c r="AN13" i="184"/>
  <c r="AO13" i="184" s="1"/>
  <c r="AP13" i="184" s="1"/>
  <c r="AN15" i="184"/>
  <c r="AO15" i="184" s="1"/>
  <c r="AP15" i="184" s="1"/>
  <c r="AN12" i="184"/>
  <c r="AO12" i="184" s="1"/>
  <c r="AP12" i="184" s="1"/>
  <c r="AN40" i="184"/>
  <c r="AO40" i="184" s="1"/>
  <c r="AP40" i="184" s="1"/>
  <c r="AN18" i="184"/>
  <c r="AO18" i="184" s="1"/>
  <c r="AP18" i="184" s="1"/>
  <c r="AN16" i="184"/>
  <c r="AO16" i="184" s="1"/>
  <c r="AP16" i="184" s="1"/>
  <c r="AN17" i="184"/>
  <c r="AO17" i="184" s="1"/>
  <c r="AP17" i="184" s="1"/>
  <c r="AN33" i="184"/>
  <c r="AO33" i="184" s="1"/>
  <c r="AP33" i="184" s="1"/>
  <c r="AN37" i="184"/>
  <c r="AO37" i="184" s="1"/>
  <c r="AP37" i="184" s="1"/>
  <c r="AN24" i="184"/>
  <c r="AO24" i="184" s="1"/>
  <c r="AP24" i="184" s="1"/>
  <c r="AN61" i="184"/>
  <c r="AO61" i="184" s="1"/>
  <c r="AP61" i="184" s="1"/>
  <c r="AN43" i="184"/>
  <c r="AO43" i="184" s="1"/>
  <c r="AP43" i="184" s="1"/>
  <c r="AN29" i="184"/>
  <c r="AO29" i="184" s="1"/>
  <c r="AP29" i="184" s="1"/>
  <c r="AN44" i="184"/>
  <c r="AO44" i="184" s="1"/>
  <c r="AP44" i="184" s="1"/>
  <c r="AN60" i="184"/>
  <c r="AO60" i="184" s="1"/>
  <c r="AP60" i="184" s="1"/>
  <c r="AD59" i="184"/>
  <c r="AF59" i="184" s="1"/>
  <c r="AO8" i="184"/>
  <c r="AP8" i="184" s="1"/>
  <c r="AD45" i="184"/>
  <c r="AF45" i="184" s="1"/>
  <c r="AD58" i="184"/>
  <c r="AF58" i="184" s="1"/>
  <c r="AD61" i="184"/>
  <c r="AF61" i="184" s="1"/>
  <c r="AD44" i="184"/>
  <c r="AF44" i="184" s="1"/>
  <c r="AD37" i="184"/>
  <c r="AF37" i="184" s="1"/>
  <c r="AD40" i="184"/>
  <c r="AF40" i="184" s="1"/>
  <c r="AC7" i="184"/>
  <c r="AO7" i="184"/>
  <c r="AP7" i="184" s="1"/>
  <c r="AC8" i="184"/>
  <c r="AD11" i="184"/>
  <c r="AF11" i="184" s="1"/>
  <c r="AD8" i="184"/>
  <c r="AF8" i="184" s="1"/>
  <c r="AD41" i="184"/>
  <c r="AF41" i="184" s="1"/>
  <c r="AD24" i="184"/>
  <c r="AF24" i="184" s="1"/>
  <c r="AD43" i="184"/>
  <c r="AF43" i="184" s="1"/>
  <c r="AD13" i="184"/>
  <c r="AF13" i="184" s="1"/>
  <c r="AD60" i="184"/>
  <c r="AF60" i="184" s="1"/>
  <c r="AD50" i="184"/>
  <c r="AF50" i="184" s="1"/>
  <c r="AD42" i="184"/>
  <c r="AF42" i="184" s="1"/>
  <c r="AD12" i="184"/>
  <c r="AF12" i="184" s="1"/>
  <c r="AD15" i="184"/>
  <c r="AF15" i="184" s="1"/>
  <c r="AD33" i="184"/>
  <c r="AF33" i="184" s="1"/>
  <c r="AD18" i="184"/>
  <c r="AF18" i="184" s="1"/>
  <c r="AD17" i="184"/>
  <c r="AF17" i="184" s="1"/>
  <c r="AD7" i="184"/>
  <c r="AF7" i="184" s="1"/>
  <c r="AD14" i="184"/>
  <c r="AF14" i="184" s="1"/>
  <c r="AD29" i="184"/>
  <c r="AF29" i="184" s="1"/>
  <c r="AD16" i="184"/>
  <c r="AF16" i="184" s="1"/>
  <c r="AD56" i="184"/>
  <c r="AF56" i="184" s="1"/>
  <c r="AD51" i="184"/>
  <c r="AF51" i="184" s="1"/>
  <c r="AD52" i="184"/>
  <c r="AF52" i="184" s="1"/>
  <c r="AD53" i="184"/>
  <c r="AF53" i="184" s="1"/>
  <c r="AD57" i="184"/>
  <c r="AF57" i="184" s="1"/>
  <c r="AD62" i="184"/>
  <c r="AF62" i="184" s="1"/>
  <c r="AD55" i="184"/>
  <c r="AF55" i="184" s="1"/>
  <c r="AD54" i="184"/>
  <c r="AF54" i="184" s="1"/>
  <c r="AB75" i="184" l="1"/>
  <c r="AB76" i="184"/>
  <c r="AB77" i="184"/>
  <c r="AB78" i="184"/>
  <c r="AB79" i="184"/>
  <c r="AB80" i="184"/>
  <c r="AB81" i="184"/>
  <c r="AB68" i="184"/>
  <c r="AB69" i="184"/>
  <c r="AB70" i="184"/>
  <c r="AB71" i="184"/>
  <c r="AB72" i="184"/>
  <c r="AB73" i="184"/>
  <c r="X109" i="184"/>
  <c r="X110" i="184"/>
  <c r="X111" i="184"/>
  <c r="X112" i="184"/>
  <c r="X113" i="184"/>
  <c r="X101" i="184"/>
  <c r="X102" i="184"/>
  <c r="X103" i="184"/>
  <c r="X104" i="184"/>
  <c r="X105" i="184"/>
  <c r="X106" i="184"/>
  <c r="X107" i="184"/>
  <c r="X94" i="184"/>
  <c r="X95" i="184"/>
  <c r="X96" i="184"/>
  <c r="X97" i="184"/>
  <c r="X98" i="184"/>
  <c r="X99" i="184"/>
  <c r="X100" i="184"/>
  <c r="X88" i="184"/>
  <c r="X89" i="184"/>
  <c r="X90" i="184"/>
  <c r="X91" i="184"/>
  <c r="X92" i="184"/>
  <c r="X93" i="184"/>
  <c r="X82" i="184"/>
  <c r="X83" i="184"/>
  <c r="X84" i="184"/>
  <c r="X85" i="184"/>
  <c r="X86" i="184"/>
  <c r="X87" i="184"/>
  <c r="X75" i="184"/>
  <c r="X76" i="184"/>
  <c r="X77" i="184"/>
  <c r="X78" i="184"/>
  <c r="X79" i="184"/>
  <c r="X80" i="184"/>
  <c r="X81" i="184"/>
  <c r="X68" i="184"/>
  <c r="X69" i="184"/>
  <c r="X70" i="184"/>
  <c r="X71" i="184"/>
  <c r="X108" i="184"/>
  <c r="T75" i="184"/>
  <c r="T76" i="184"/>
  <c r="T77" i="184"/>
  <c r="T68" i="184"/>
  <c r="T69" i="184"/>
  <c r="T70" i="184"/>
  <c r="T71" i="184"/>
  <c r="Q109" i="184"/>
  <c r="Q110" i="184"/>
  <c r="Q111" i="184"/>
  <c r="Q112" i="184"/>
  <c r="Q113" i="184"/>
  <c r="Q101" i="184"/>
  <c r="Q102" i="184"/>
  <c r="Q103" i="184"/>
  <c r="Q104" i="184"/>
  <c r="Q105" i="184"/>
  <c r="Q106" i="184"/>
  <c r="Q107" i="184"/>
  <c r="Q94" i="184"/>
  <c r="Q95" i="184"/>
  <c r="Q96" i="184"/>
  <c r="Q97" i="184"/>
  <c r="Q98" i="184"/>
  <c r="Q99" i="184"/>
  <c r="Q100" i="184"/>
  <c r="Q88" i="184"/>
  <c r="Q89" i="184"/>
  <c r="Q90" i="184"/>
  <c r="Q91" i="184"/>
  <c r="Q92" i="184"/>
  <c r="Q93" i="184"/>
  <c r="Q82" i="184"/>
  <c r="Q83" i="184"/>
  <c r="Q84" i="184"/>
  <c r="Q85" i="184"/>
  <c r="Q86" i="184"/>
  <c r="Q87" i="184"/>
  <c r="Q75" i="184"/>
  <c r="Q76" i="184"/>
  <c r="Q77" i="184"/>
  <c r="Q78" i="184"/>
  <c r="Q79" i="184"/>
  <c r="Q80" i="184"/>
  <c r="Q81" i="184"/>
  <c r="Q68" i="184"/>
  <c r="Q69" i="184"/>
  <c r="Q70" i="184"/>
  <c r="Q71" i="184"/>
  <c r="Q72" i="184"/>
  <c r="Q73" i="184"/>
  <c r="Q74" i="184"/>
  <c r="Q63" i="184"/>
  <c r="Q64" i="184"/>
  <c r="Q65" i="184"/>
  <c r="Q66" i="184"/>
  <c r="Q67" i="184"/>
  <c r="Q108" i="184"/>
  <c r="P109" i="184"/>
  <c r="P110" i="184"/>
  <c r="P111" i="184"/>
  <c r="P112" i="184"/>
  <c r="P113" i="184"/>
  <c r="P101" i="184"/>
  <c r="P102" i="184"/>
  <c r="P103" i="184"/>
  <c r="P104" i="184"/>
  <c r="P105" i="184"/>
  <c r="P106" i="184"/>
  <c r="P107" i="184"/>
  <c r="P94" i="184"/>
  <c r="P95" i="184"/>
  <c r="P96" i="184"/>
  <c r="P97" i="184"/>
  <c r="P98" i="184"/>
  <c r="P99" i="184"/>
  <c r="P100" i="184"/>
  <c r="P88" i="184"/>
  <c r="P89" i="184"/>
  <c r="P90" i="184"/>
  <c r="P91" i="184"/>
  <c r="P92" i="184"/>
  <c r="P93" i="184"/>
  <c r="P82" i="184"/>
  <c r="P83" i="184"/>
  <c r="P84" i="184"/>
  <c r="P85" i="184"/>
  <c r="P86" i="184"/>
  <c r="P87" i="184"/>
  <c r="P75" i="184"/>
  <c r="P76" i="184"/>
  <c r="P77" i="184"/>
  <c r="P78" i="184"/>
  <c r="P79" i="184"/>
  <c r="P80" i="184"/>
  <c r="P81" i="184"/>
  <c r="P68" i="184"/>
  <c r="P69" i="184"/>
  <c r="P70" i="184"/>
  <c r="P71" i="184"/>
  <c r="P72" i="184"/>
  <c r="P73" i="184"/>
  <c r="P74" i="184"/>
  <c r="P63" i="184"/>
  <c r="P64" i="184"/>
  <c r="P65" i="184"/>
  <c r="P66" i="184"/>
  <c r="P67" i="184"/>
  <c r="P108" i="184"/>
  <c r="O109" i="184"/>
  <c r="R109" i="184" s="1"/>
  <c r="O110" i="184"/>
  <c r="R110" i="184" s="1"/>
  <c r="O111" i="184"/>
  <c r="R111" i="184" s="1"/>
  <c r="O112" i="184"/>
  <c r="R112" i="184" s="1"/>
  <c r="O113" i="184"/>
  <c r="R113" i="184" s="1"/>
  <c r="O101" i="184"/>
  <c r="R101" i="184" s="1"/>
  <c r="O102" i="184"/>
  <c r="R102" i="184" s="1"/>
  <c r="O103" i="184"/>
  <c r="R103" i="184" s="1"/>
  <c r="O104" i="184"/>
  <c r="R104" i="184" s="1"/>
  <c r="O105" i="184"/>
  <c r="R105" i="184" s="1"/>
  <c r="O106" i="184"/>
  <c r="R106" i="184" s="1"/>
  <c r="O107" i="184"/>
  <c r="R107" i="184" s="1"/>
  <c r="O94" i="184"/>
  <c r="R94" i="184" s="1"/>
  <c r="O95" i="184"/>
  <c r="R95" i="184" s="1"/>
  <c r="O96" i="184"/>
  <c r="R96" i="184" s="1"/>
  <c r="O97" i="184"/>
  <c r="R97" i="184" s="1"/>
  <c r="O98" i="184"/>
  <c r="R98" i="184" s="1"/>
  <c r="O99" i="184"/>
  <c r="R99" i="184" s="1"/>
  <c r="O100" i="184"/>
  <c r="R100" i="184" s="1"/>
  <c r="O88" i="184"/>
  <c r="R88" i="184" s="1"/>
  <c r="O89" i="184"/>
  <c r="R89" i="184" s="1"/>
  <c r="O90" i="184"/>
  <c r="R90" i="184" s="1"/>
  <c r="O91" i="184"/>
  <c r="R91" i="184" s="1"/>
  <c r="O92" i="184"/>
  <c r="R92" i="184" s="1"/>
  <c r="O93" i="184"/>
  <c r="R93" i="184" s="1"/>
  <c r="O82" i="184"/>
  <c r="R82" i="184" s="1"/>
  <c r="O83" i="184"/>
  <c r="R83" i="184" s="1"/>
  <c r="O84" i="184"/>
  <c r="R84" i="184" s="1"/>
  <c r="O85" i="184"/>
  <c r="R85" i="184" s="1"/>
  <c r="O86" i="184"/>
  <c r="R86" i="184" s="1"/>
  <c r="O87" i="184"/>
  <c r="R87" i="184" s="1"/>
  <c r="O75" i="184"/>
  <c r="R75" i="184" s="1"/>
  <c r="O76" i="184"/>
  <c r="R76" i="184" s="1"/>
  <c r="O77" i="184"/>
  <c r="R77" i="184" s="1"/>
  <c r="O78" i="184"/>
  <c r="R78" i="184" s="1"/>
  <c r="O79" i="184"/>
  <c r="R79" i="184" s="1"/>
  <c r="O80" i="184"/>
  <c r="R80" i="184" s="1"/>
  <c r="O81" i="184"/>
  <c r="R81" i="184" s="1"/>
  <c r="O68" i="184"/>
  <c r="R68" i="184" s="1"/>
  <c r="O69" i="184"/>
  <c r="R69" i="184" s="1"/>
  <c r="O70" i="184"/>
  <c r="R70" i="184" s="1"/>
  <c r="O71" i="184"/>
  <c r="O72" i="184"/>
  <c r="R72" i="184" s="1"/>
  <c r="O73" i="184"/>
  <c r="R73" i="184" s="1"/>
  <c r="O74" i="184"/>
  <c r="R74" i="184" s="1"/>
  <c r="O63" i="184"/>
  <c r="R63" i="184" s="1"/>
  <c r="O64" i="184"/>
  <c r="R64" i="184" s="1"/>
  <c r="O65" i="184"/>
  <c r="R65" i="184" s="1"/>
  <c r="O66" i="184"/>
  <c r="R66" i="184" s="1"/>
  <c r="O67" i="184"/>
  <c r="R67" i="184" s="1"/>
  <c r="O108" i="184"/>
  <c r="V82" i="184" l="1"/>
  <c r="Z82" i="184" s="1"/>
  <c r="AC82" i="184" s="1"/>
  <c r="U82" i="184"/>
  <c r="AI82" i="184" s="1"/>
  <c r="V99" i="184"/>
  <c r="U99" i="184"/>
  <c r="AI99" i="184" s="1"/>
  <c r="U105" i="184"/>
  <c r="AI105" i="184" s="1"/>
  <c r="V105" i="184"/>
  <c r="V110" i="184"/>
  <c r="U110" i="184"/>
  <c r="AI110" i="184" s="1"/>
  <c r="U111" i="184"/>
  <c r="AI111" i="184" s="1"/>
  <c r="V111" i="184"/>
  <c r="U93" i="184"/>
  <c r="AI93" i="184" s="1"/>
  <c r="V93" i="184"/>
  <c r="U98" i="184"/>
  <c r="AI98" i="184" s="1"/>
  <c r="V98" i="184"/>
  <c r="Z98" i="184" s="1"/>
  <c r="AC98" i="184" s="1"/>
  <c r="V104" i="184"/>
  <c r="Z104" i="184" s="1"/>
  <c r="AC104" i="184" s="1"/>
  <c r="U104" i="184"/>
  <c r="AI104" i="184" s="1"/>
  <c r="U109" i="184"/>
  <c r="AI109" i="184" s="1"/>
  <c r="V109" i="184"/>
  <c r="V78" i="184"/>
  <c r="U78" i="184"/>
  <c r="AI78" i="184" s="1"/>
  <c r="V87" i="184"/>
  <c r="Z87" i="184" s="1"/>
  <c r="AC87" i="184" s="1"/>
  <c r="U87" i="184"/>
  <c r="AI87" i="184" s="1"/>
  <c r="V102" i="184"/>
  <c r="U102" i="184"/>
  <c r="AI102" i="184" s="1"/>
  <c r="V100" i="184"/>
  <c r="U100" i="184"/>
  <c r="AI100" i="184" s="1"/>
  <c r="U103" i="184"/>
  <c r="AI103" i="184" s="1"/>
  <c r="V103" i="184"/>
  <c r="Z103" i="184" s="1"/>
  <c r="AC103" i="184" s="1"/>
  <c r="V96" i="184"/>
  <c r="U96" i="184"/>
  <c r="AI96" i="184" s="1"/>
  <c r="V81" i="184"/>
  <c r="Z81" i="184" s="1"/>
  <c r="U81" i="184"/>
  <c r="AI81" i="184" s="1"/>
  <c r="V86" i="184"/>
  <c r="Z86" i="184" s="1"/>
  <c r="AC86" i="184" s="1"/>
  <c r="U86" i="184"/>
  <c r="AI86" i="184" s="1"/>
  <c r="V90" i="184"/>
  <c r="U90" i="184"/>
  <c r="AI90" i="184" s="1"/>
  <c r="U95" i="184"/>
  <c r="AI95" i="184" s="1"/>
  <c r="V95" i="184"/>
  <c r="U101" i="184"/>
  <c r="AI101" i="184" s="1"/>
  <c r="V101" i="184"/>
  <c r="U106" i="184"/>
  <c r="AI106" i="184" s="1"/>
  <c r="V106" i="184"/>
  <c r="V92" i="184"/>
  <c r="U92" i="184"/>
  <c r="AI92" i="184" s="1"/>
  <c r="V91" i="184"/>
  <c r="Z91" i="184" s="1"/>
  <c r="AC91" i="184" s="1"/>
  <c r="U91" i="184"/>
  <c r="AI91" i="184" s="1"/>
  <c r="V80" i="184"/>
  <c r="U80" i="184"/>
  <c r="AI80" i="184" s="1"/>
  <c r="V85" i="184"/>
  <c r="U85" i="184"/>
  <c r="AI85" i="184" s="1"/>
  <c r="U89" i="184"/>
  <c r="AI89" i="184" s="1"/>
  <c r="V89" i="184"/>
  <c r="V94" i="184"/>
  <c r="U94" i="184"/>
  <c r="AI94" i="184" s="1"/>
  <c r="V113" i="184"/>
  <c r="U113" i="184"/>
  <c r="AI113" i="184" s="1"/>
  <c r="V83" i="184"/>
  <c r="U83" i="184"/>
  <c r="AI83" i="184" s="1"/>
  <c r="U97" i="184"/>
  <c r="AI97" i="184" s="1"/>
  <c r="V97" i="184"/>
  <c r="Z97" i="184" s="1"/>
  <c r="AC97" i="184" s="1"/>
  <c r="V79" i="184"/>
  <c r="U79" i="184"/>
  <c r="AI79" i="184" s="1"/>
  <c r="V84" i="184"/>
  <c r="U84" i="184"/>
  <c r="AI84" i="184" s="1"/>
  <c r="V88" i="184"/>
  <c r="U88" i="184"/>
  <c r="AI88" i="184" s="1"/>
  <c r="U107" i="184"/>
  <c r="AI107" i="184" s="1"/>
  <c r="V107" i="184"/>
  <c r="Z107" i="184" s="1"/>
  <c r="AC107" i="184" s="1"/>
  <c r="V112" i="184"/>
  <c r="Z112" i="184" s="1"/>
  <c r="AC112" i="184" s="1"/>
  <c r="U112" i="184"/>
  <c r="AI112" i="184" s="1"/>
  <c r="U69" i="184"/>
  <c r="U75" i="184"/>
  <c r="AI75" i="184" s="1"/>
  <c r="U68" i="184"/>
  <c r="V65" i="184"/>
  <c r="Z65" i="184" s="1"/>
  <c r="AC65" i="184" s="1"/>
  <c r="U65" i="184"/>
  <c r="V63" i="184"/>
  <c r="Z63" i="184" s="1"/>
  <c r="AC63" i="184" s="1"/>
  <c r="U63" i="184"/>
  <c r="V66" i="184"/>
  <c r="Z66" i="184" s="1"/>
  <c r="AC66" i="184" s="1"/>
  <c r="U66" i="184"/>
  <c r="V64" i="184"/>
  <c r="Z64" i="184" s="1"/>
  <c r="AC64" i="184" s="1"/>
  <c r="U64" i="184"/>
  <c r="V74" i="184"/>
  <c r="Z74" i="184" s="1"/>
  <c r="U74" i="184"/>
  <c r="AI74" i="184" s="1"/>
  <c r="V73" i="184"/>
  <c r="Z73" i="184" s="1"/>
  <c r="U73" i="184"/>
  <c r="AI73" i="184" s="1"/>
  <c r="V72" i="184"/>
  <c r="Z72" i="184" s="1"/>
  <c r="U72" i="184"/>
  <c r="V67" i="184"/>
  <c r="Z67" i="184" s="1"/>
  <c r="AC67" i="184" s="1"/>
  <c r="U67" i="184"/>
  <c r="R71" i="184"/>
  <c r="V71" i="184" s="1"/>
  <c r="Z71" i="184" s="1"/>
  <c r="U76" i="184"/>
  <c r="AI76" i="184" s="1"/>
  <c r="V76" i="184"/>
  <c r="U77" i="184"/>
  <c r="AI77" i="184" s="1"/>
  <c r="V77" i="184"/>
  <c r="Z77" i="184" s="1"/>
  <c r="U70" i="184"/>
  <c r="V70" i="184"/>
  <c r="Z70" i="184" s="1"/>
  <c r="V69" i="184"/>
  <c r="Z69" i="184" s="1"/>
  <c r="V75" i="184"/>
  <c r="Z75" i="184" s="1"/>
  <c r="Z93" i="184"/>
  <c r="AC93" i="184" s="1"/>
  <c r="Z99" i="184"/>
  <c r="AC99" i="184" s="1"/>
  <c r="Z105" i="184"/>
  <c r="AC105" i="184" s="1"/>
  <c r="V68" i="184"/>
  <c r="Z68" i="184" s="1"/>
  <c r="Z92" i="184"/>
  <c r="AC92" i="184" s="1"/>
  <c r="Z100" i="184"/>
  <c r="AC100" i="184" s="1"/>
  <c r="N108" i="184"/>
  <c r="R108" i="184" s="1"/>
  <c r="V108" i="184" l="1"/>
  <c r="Y108" i="184" s="1"/>
  <c r="U108" i="184"/>
  <c r="AI108" i="184" s="1"/>
  <c r="AI128" i="184" s="1"/>
  <c r="AI129" i="184" s="1"/>
  <c r="AN64" i="184"/>
  <c r="AO64" i="184" s="1"/>
  <c r="AP64" i="184" s="1"/>
  <c r="AN104" i="184"/>
  <c r="AO104" i="184" s="1"/>
  <c r="AP104" i="184" s="1"/>
  <c r="AN72" i="184"/>
  <c r="AO72" i="184" s="1"/>
  <c r="AP72" i="184" s="1"/>
  <c r="AN100" i="184"/>
  <c r="AO100" i="184" s="1"/>
  <c r="AP100" i="184" s="1"/>
  <c r="AN91" i="184"/>
  <c r="AO91" i="184" s="1"/>
  <c r="AP91" i="184" s="1"/>
  <c r="AN82" i="184"/>
  <c r="AO82" i="184" s="1"/>
  <c r="AP82" i="184" s="1"/>
  <c r="AN97" i="184"/>
  <c r="AO97" i="184" s="1"/>
  <c r="AP97" i="184" s="1"/>
  <c r="AN73" i="184"/>
  <c r="AO73" i="184" s="1"/>
  <c r="AP73" i="184" s="1"/>
  <c r="AN66" i="184"/>
  <c r="AO66" i="184" s="1"/>
  <c r="AP66" i="184" s="1"/>
  <c r="AN67" i="184"/>
  <c r="AO67" i="184" s="1"/>
  <c r="AP67" i="184" s="1"/>
  <c r="AN92" i="184"/>
  <c r="AO92" i="184" s="1"/>
  <c r="AP92" i="184" s="1"/>
  <c r="AN99" i="184"/>
  <c r="AO99" i="184" s="1"/>
  <c r="AP99" i="184" s="1"/>
  <c r="AN81" i="184"/>
  <c r="AO81" i="184" s="1"/>
  <c r="AP81" i="184" s="1"/>
  <c r="AN107" i="184"/>
  <c r="AO107" i="184" s="1"/>
  <c r="AP107" i="184" s="1"/>
  <c r="AN86" i="184"/>
  <c r="AO86" i="184" s="1"/>
  <c r="AP86" i="184" s="1"/>
  <c r="AN65" i="184"/>
  <c r="AO65" i="184" s="1"/>
  <c r="AP65" i="184" s="1"/>
  <c r="AN98" i="184"/>
  <c r="AO98" i="184" s="1"/>
  <c r="AP98" i="184" s="1"/>
  <c r="AN105" i="184"/>
  <c r="AO105" i="184" s="1"/>
  <c r="AP105" i="184" s="1"/>
  <c r="AN87" i="184"/>
  <c r="AO87" i="184" s="1"/>
  <c r="AP87" i="184" s="1"/>
  <c r="AN68" i="184"/>
  <c r="AO68" i="184" s="1"/>
  <c r="AP68" i="184" s="1"/>
  <c r="AN93" i="184"/>
  <c r="AO93" i="184" s="1"/>
  <c r="AP93" i="184" s="1"/>
  <c r="AN71" i="184"/>
  <c r="AO71" i="184" s="1"/>
  <c r="AP71" i="184" s="1"/>
  <c r="AN74" i="184"/>
  <c r="AO74" i="184" s="1"/>
  <c r="AP74" i="184" s="1"/>
  <c r="AN63" i="184"/>
  <c r="AO63" i="184" s="1"/>
  <c r="AP63" i="184" s="1"/>
  <c r="AN69" i="184"/>
  <c r="AO69" i="184" s="1"/>
  <c r="AP69" i="184" s="1"/>
  <c r="AN77" i="184"/>
  <c r="AO77" i="184" s="1"/>
  <c r="AP77" i="184" s="1"/>
  <c r="AN75" i="184"/>
  <c r="AO75" i="184" s="1"/>
  <c r="AP75" i="184" s="1"/>
  <c r="AN103" i="184"/>
  <c r="AO103" i="184" s="1"/>
  <c r="AP103" i="184" s="1"/>
  <c r="AN70" i="184"/>
  <c r="AO70" i="184" s="1"/>
  <c r="AP70" i="184" s="1"/>
  <c r="AN112" i="184"/>
  <c r="AO112" i="184" s="1"/>
  <c r="AP112" i="184" s="1"/>
  <c r="Y106" i="184"/>
  <c r="Z106" i="184"/>
  <c r="AC106" i="184" s="1"/>
  <c r="Y89" i="184"/>
  <c r="Z89" i="184"/>
  <c r="AC89" i="184" s="1"/>
  <c r="Z111" i="184"/>
  <c r="AC111" i="184" s="1"/>
  <c r="Y96" i="184"/>
  <c r="Z96" i="184"/>
  <c r="AC96" i="184" s="1"/>
  <c r="Y94" i="184"/>
  <c r="Z94" i="184"/>
  <c r="AC94" i="184" s="1"/>
  <c r="Y88" i="184"/>
  <c r="Z88" i="184"/>
  <c r="AC88" i="184" s="1"/>
  <c r="Z90" i="184"/>
  <c r="AC90" i="184" s="1"/>
  <c r="Z79" i="184"/>
  <c r="Z78" i="184"/>
  <c r="Z110" i="184"/>
  <c r="AC110" i="184" s="1"/>
  <c r="Y113" i="184"/>
  <c r="Z113" i="184"/>
  <c r="AC113" i="184" s="1"/>
  <c r="Y95" i="184"/>
  <c r="Z95" i="184"/>
  <c r="AC95" i="184" s="1"/>
  <c r="Z101" i="184"/>
  <c r="AC101" i="184" s="1"/>
  <c r="Y84" i="184"/>
  <c r="Z84" i="184"/>
  <c r="AC84" i="184" s="1"/>
  <c r="Z102" i="184"/>
  <c r="AC102" i="184" s="1"/>
  <c r="Z85" i="184"/>
  <c r="AC85" i="184" s="1"/>
  <c r="Z108" i="184"/>
  <c r="AC108" i="184" s="1"/>
  <c r="Y76" i="184"/>
  <c r="Z76" i="184"/>
  <c r="Z109" i="184"/>
  <c r="AC109" i="184" s="1"/>
  <c r="Y83" i="184"/>
  <c r="Z83" i="184"/>
  <c r="AC83" i="184" s="1"/>
  <c r="Z80" i="184"/>
  <c r="Y80" i="184"/>
  <c r="Y90" i="184"/>
  <c r="Y111" i="184"/>
  <c r="Y78" i="184"/>
  <c r="Y85" i="184"/>
  <c r="Y110" i="184"/>
  <c r="R128" i="184"/>
  <c r="S137" i="184" s="1"/>
  <c r="Y71" i="184"/>
  <c r="Y74" i="184"/>
  <c r="Y109" i="184"/>
  <c r="U71" i="184"/>
  <c r="Y64" i="184"/>
  <c r="Y63" i="184"/>
  <c r="Y72" i="184"/>
  <c r="Y66" i="184"/>
  <c r="Y67" i="184"/>
  <c r="Y73" i="184"/>
  <c r="Y65" i="184"/>
  <c r="Y101" i="184"/>
  <c r="Y79" i="184"/>
  <c r="Y112" i="184"/>
  <c r="Y70" i="184"/>
  <c r="Y77" i="184"/>
  <c r="Y98" i="184"/>
  <c r="Y75" i="184"/>
  <c r="Y103" i="184"/>
  <c r="Y86" i="184"/>
  <c r="Y99" i="184"/>
  <c r="Y97" i="184"/>
  <c r="Y105" i="184"/>
  <c r="Y100" i="184"/>
  <c r="Y69" i="184"/>
  <c r="Y68" i="184"/>
  <c r="Y92" i="184"/>
  <c r="Y87" i="184"/>
  <c r="Y91" i="184"/>
  <c r="Y82" i="184"/>
  <c r="Y107" i="184"/>
  <c r="Y81" i="184"/>
  <c r="Y102" i="184"/>
  <c r="Y104" i="184"/>
  <c r="Y93" i="184"/>
  <c r="AN109" i="184" l="1"/>
  <c r="AO109" i="184" s="1"/>
  <c r="AP109" i="184" s="1"/>
  <c r="AN101" i="184"/>
  <c r="AO101" i="184" s="1"/>
  <c r="AP101" i="184" s="1"/>
  <c r="AN90" i="184"/>
  <c r="AO90" i="184" s="1"/>
  <c r="AP90" i="184" s="1"/>
  <c r="AN89" i="184"/>
  <c r="AO89" i="184" s="1"/>
  <c r="AP89" i="184" s="1"/>
  <c r="AN108" i="184"/>
  <c r="AO108" i="184" s="1"/>
  <c r="AP108" i="184" s="1"/>
  <c r="AN113" i="184"/>
  <c r="AO113" i="184" s="1"/>
  <c r="AP113" i="184" s="1"/>
  <c r="AN94" i="184"/>
  <c r="AO94" i="184" s="1"/>
  <c r="AP94" i="184" s="1"/>
  <c r="AN76" i="184"/>
  <c r="AO76" i="184" s="1"/>
  <c r="AP76" i="184" s="1"/>
  <c r="AN106" i="184"/>
  <c r="AO106" i="184" s="1"/>
  <c r="AP106" i="184" s="1"/>
  <c r="AN85" i="184"/>
  <c r="AO85" i="184" s="1"/>
  <c r="AP85" i="184" s="1"/>
  <c r="AN88" i="184"/>
  <c r="AO88" i="184" s="1"/>
  <c r="AP88" i="184" s="1"/>
  <c r="AN80" i="184"/>
  <c r="AO80" i="184" s="1"/>
  <c r="AP80" i="184" s="1"/>
  <c r="AN102" i="184"/>
  <c r="AO102" i="184" s="1"/>
  <c r="AP102" i="184" s="1"/>
  <c r="AN110" i="184"/>
  <c r="AO110" i="184" s="1"/>
  <c r="AP110" i="184" s="1"/>
  <c r="AN96" i="184"/>
  <c r="AO96" i="184" s="1"/>
  <c r="AP96" i="184" s="1"/>
  <c r="AN95" i="184"/>
  <c r="AO95" i="184" s="1"/>
  <c r="AP95" i="184" s="1"/>
  <c r="AN83" i="184"/>
  <c r="AO83" i="184" s="1"/>
  <c r="AP83" i="184" s="1"/>
  <c r="AN84" i="184"/>
  <c r="AO84" i="184" s="1"/>
  <c r="AP84" i="184" s="1"/>
  <c r="AN78" i="184"/>
  <c r="AO78" i="184" s="1"/>
  <c r="AP78" i="184" s="1"/>
  <c r="AN79" i="184"/>
  <c r="AO79" i="184" s="1"/>
  <c r="AP79" i="184" s="1"/>
  <c r="AN111" i="184"/>
  <c r="AO111" i="184" s="1"/>
  <c r="AP111" i="184" s="1"/>
  <c r="AD72" i="184"/>
  <c r="AC74" i="184"/>
  <c r="AN128" i="184"/>
  <c r="AD66" i="184"/>
  <c r="AF66" i="184" s="1"/>
  <c r="AD65" i="184"/>
  <c r="AF65" i="184" s="1"/>
  <c r="AD74" i="184"/>
  <c r="AF74" i="184" s="1"/>
  <c r="AD63" i="184"/>
  <c r="AF63" i="184" s="1"/>
  <c r="AD64" i="184"/>
  <c r="AF64" i="184" s="1"/>
  <c r="AD67" i="184"/>
  <c r="AF67" i="184" s="1"/>
  <c r="AP128" i="184" l="1"/>
  <c r="AP129" i="184" s="1"/>
  <c r="AO128" i="184"/>
  <c r="AO129" i="184" s="1"/>
  <c r="AE98" i="184"/>
  <c r="AE97" i="184"/>
  <c r="AE110" i="184" l="1"/>
  <c r="AE111" i="184"/>
  <c r="AE112" i="184"/>
  <c r="AE113" i="184"/>
  <c r="AE104" i="184"/>
  <c r="AE105" i="184"/>
  <c r="AE106" i="184"/>
  <c r="AE107" i="184"/>
  <c r="AE88" i="184"/>
  <c r="AE92" i="184"/>
  <c r="AE82" i="184"/>
  <c r="AE86" i="184"/>
  <c r="AE87" i="184"/>
  <c r="AE77" i="184"/>
  <c r="AE68" i="184"/>
  <c r="AE70" i="184"/>
  <c r="AE71" i="184"/>
  <c r="AE72" i="184"/>
  <c r="AD100" i="184" l="1"/>
  <c r="AD98" i="184"/>
  <c r="AF98" i="184" s="1"/>
  <c r="AD96" i="184"/>
  <c r="AD97" i="184"/>
  <c r="AF97" i="184" s="1"/>
  <c r="AD99" i="184"/>
  <c r="AE100" i="184"/>
  <c r="AC69" i="184"/>
  <c r="AC73" i="184"/>
  <c r="AC78" i="184"/>
  <c r="AC72" i="184"/>
  <c r="AC68" i="184"/>
  <c r="AC71" i="184"/>
  <c r="AC80" i="184"/>
  <c r="AC70" i="184"/>
  <c r="AC77" i="184"/>
  <c r="AF100" i="184" l="1"/>
  <c r="AE99" i="184"/>
  <c r="AF99" i="184" s="1"/>
  <c r="AE96" i="184"/>
  <c r="AF96" i="184" s="1"/>
  <c r="AC81" i="184"/>
  <c r="AD102" i="184"/>
  <c r="AF102" i="184" s="1"/>
  <c r="AD82" i="184"/>
  <c r="AF82" i="184" s="1"/>
  <c r="AD77" i="184"/>
  <c r="AF77" i="184" s="1"/>
  <c r="AD107" i="184"/>
  <c r="AF107" i="184" s="1"/>
  <c r="AE91" i="184"/>
  <c r="AD68" i="184"/>
  <c r="AF68" i="184" s="1"/>
  <c r="AD81" i="184"/>
  <c r="AD111" i="184"/>
  <c r="AF111" i="184" s="1"/>
  <c r="AD87" i="184"/>
  <c r="AF87" i="184" s="1"/>
  <c r="AD70" i="184"/>
  <c r="AF70" i="184" s="1"/>
  <c r="AD112" i="184"/>
  <c r="AF112" i="184" s="1"/>
  <c r="AF72" i="184"/>
  <c r="AD108" i="184"/>
  <c r="AD109" i="184"/>
  <c r="AD110" i="184"/>
  <c r="AF110" i="184" s="1"/>
  <c r="AD76" i="184"/>
  <c r="AC75" i="184"/>
  <c r="AD104" i="184"/>
  <c r="AF104" i="184" s="1"/>
  <c r="AD85" i="184"/>
  <c r="AD92" i="184"/>
  <c r="AF92" i="184" s="1"/>
  <c r="AC76" i="184"/>
  <c r="AD75" i="184"/>
  <c r="AD106" i="184"/>
  <c r="AF106" i="184" s="1"/>
  <c r="AD71" i="184"/>
  <c r="AF71" i="184" s="1"/>
  <c r="AD101" i="184"/>
  <c r="AC79" i="184"/>
  <c r="AD90" i="184"/>
  <c r="AD94" i="184"/>
  <c r="AD105" i="184"/>
  <c r="AF105" i="184" s="1"/>
  <c r="AD79" i="184"/>
  <c r="AD113" i="184"/>
  <c r="AF113" i="184" s="1"/>
  <c r="AD93" i="184"/>
  <c r="AE103" i="184"/>
  <c r="AD69" i="184"/>
  <c r="AD84" i="184"/>
  <c r="AD89" i="184"/>
  <c r="AD80" i="184"/>
  <c r="AD95" i="184"/>
  <c r="AD78" i="184"/>
  <c r="AD86" i="184"/>
  <c r="AF86" i="184" s="1"/>
  <c r="AE83" i="184"/>
  <c r="AD103" i="184"/>
  <c r="AD73" i="184"/>
  <c r="AD91" i="184"/>
  <c r="AD83" i="184"/>
  <c r="AD88" i="184"/>
  <c r="AF88" i="184" s="1"/>
  <c r="AF83" i="184" l="1"/>
  <c r="AF103" i="184"/>
  <c r="AF91" i="184"/>
  <c r="AE81" i="184"/>
  <c r="AF81" i="184" s="1"/>
  <c r="AE84" i="184"/>
  <c r="AF84" i="184" s="1"/>
  <c r="AE109" i="184"/>
  <c r="AF109" i="184" s="1"/>
  <c r="AE76" i="184"/>
  <c r="AF76" i="184" s="1"/>
  <c r="AE80" i="184"/>
  <c r="AF80" i="184" s="1"/>
  <c r="AE79" i="184"/>
  <c r="AF79" i="184" s="1"/>
  <c r="AE94" i="184"/>
  <c r="AF94" i="184" s="1"/>
  <c r="AE101" i="184"/>
  <c r="AF101" i="184" s="1"/>
  <c r="AE108" i="184"/>
  <c r="AF108" i="184" s="1"/>
  <c r="AE78" i="184"/>
  <c r="AF78" i="184" s="1"/>
  <c r="AE89" i="184"/>
  <c r="AF89" i="184" s="1"/>
  <c r="AE69" i="184"/>
  <c r="AF69" i="184" s="1"/>
  <c r="AE90" i="184"/>
  <c r="AF90" i="184" s="1"/>
  <c r="AE93" i="184"/>
  <c r="AF93" i="184" s="1"/>
  <c r="AE85" i="184"/>
  <c r="AF85" i="184" s="1"/>
  <c r="AE73" i="184"/>
  <c r="AF73" i="184" s="1"/>
  <c r="AE95" i="184"/>
  <c r="AF95" i="184" s="1"/>
  <c r="AE75" i="184"/>
  <c r="AF75" i="184" s="1"/>
  <c r="T128" i="184"/>
  <c r="S138" i="184" s="1"/>
  <c r="AA134" i="184" l="1"/>
  <c r="W134" i="184"/>
  <c r="S134" i="184"/>
  <c r="S132" i="184"/>
  <c r="AA132" i="184"/>
  <c r="W128" i="184"/>
  <c r="W132" i="184" s="1"/>
  <c r="S128" i="184"/>
  <c r="AC128" i="184" l="1"/>
  <c r="S133" i="184"/>
  <c r="V128" i="184"/>
  <c r="W137" i="184" s="1"/>
  <c r="W133" i="184"/>
  <c r="Y128" i="184" l="1"/>
  <c r="Y129" i="184" s="1"/>
  <c r="Z128" i="184"/>
  <c r="AA133" i="184"/>
  <c r="AB128" i="184"/>
  <c r="AA138" i="184" s="1"/>
  <c r="S135" i="184"/>
  <c r="U128" i="184"/>
  <c r="U129" i="184" s="1"/>
  <c r="X128" i="184"/>
  <c r="W138" i="184" s="1"/>
  <c r="W135" i="184"/>
  <c r="AD128" i="184"/>
  <c r="AC129" i="184" l="1"/>
  <c r="AA137" i="184"/>
  <c r="AA139" i="184" s="1"/>
  <c r="AA140" i="184" s="1"/>
  <c r="AD132" i="184"/>
  <c r="W139" i="184"/>
  <c r="W140" i="184" s="1"/>
  <c r="S139" i="184"/>
  <c r="S140" i="184" s="1"/>
  <c r="AA135" i="184"/>
  <c r="AF132" i="184"/>
  <c r="AF128" i="184"/>
  <c r="AF129" i="184" s="1"/>
  <c r="AE128" i="184"/>
</calcChain>
</file>

<file path=xl/sharedStrings.xml><?xml version="1.0" encoding="utf-8"?>
<sst xmlns="http://schemas.openxmlformats.org/spreadsheetml/2006/main" count="323" uniqueCount="64">
  <si>
    <t>Date</t>
  </si>
  <si>
    <t>Track</t>
  </si>
  <si>
    <t>Race</t>
  </si>
  <si>
    <t>Flem</t>
  </si>
  <si>
    <t>Profit</t>
  </si>
  <si>
    <t>Return</t>
  </si>
  <si>
    <t>Trifectas</t>
  </si>
  <si>
    <t>Bets</t>
  </si>
  <si>
    <t>Total Bet</t>
  </si>
  <si>
    <t>3x9</t>
  </si>
  <si>
    <t>3x9x9</t>
  </si>
  <si>
    <t>Tri-Bet</t>
  </si>
  <si>
    <t>Tri Div</t>
  </si>
  <si>
    <t>3x9x9x12</t>
  </si>
  <si>
    <t>F4-Bet</t>
  </si>
  <si>
    <t>F4-Div</t>
  </si>
  <si>
    <t>Total Profit</t>
  </si>
  <si>
    <t>Tri Return</t>
  </si>
  <si>
    <t>F4 Return</t>
  </si>
  <si>
    <t>Exacta Bet</t>
  </si>
  <si>
    <t>Exacta  Div</t>
  </si>
  <si>
    <t>Exacta Return</t>
  </si>
  <si>
    <t>Total Return</t>
  </si>
  <si>
    <t>Collects:</t>
  </si>
  <si>
    <t>Ave Div:</t>
  </si>
  <si>
    <t>Bets:</t>
  </si>
  <si>
    <t>S-Rate</t>
  </si>
  <si>
    <t>Exactas</t>
  </si>
  <si>
    <t>F-Fours</t>
  </si>
  <si>
    <t>Collects</t>
  </si>
  <si>
    <t>Full $1 Unit</t>
  </si>
  <si>
    <t>Bet Full $ Unit</t>
  </si>
  <si>
    <t>Cau</t>
  </si>
  <si>
    <t>Strs</t>
  </si>
  <si>
    <t>(All)</t>
  </si>
  <si>
    <t>Exacta Profit</t>
  </si>
  <si>
    <t>Tri Profit</t>
  </si>
  <si>
    <t>F4 Profit</t>
  </si>
  <si>
    <t>Bet</t>
  </si>
  <si>
    <t>Total</t>
  </si>
  <si>
    <t>Ret</t>
  </si>
  <si>
    <t>Exacta</t>
  </si>
  <si>
    <t>Trifecta</t>
  </si>
  <si>
    <t xml:space="preserve">First-4 </t>
  </si>
  <si>
    <t>Sat or NON-Sat</t>
  </si>
  <si>
    <t>Sat</t>
  </si>
  <si>
    <t>Ben</t>
  </si>
  <si>
    <t>MVN</t>
  </si>
  <si>
    <t>2nd</t>
  </si>
  <si>
    <t>3rd</t>
  </si>
  <si>
    <t>4th</t>
  </si>
  <si>
    <t>To Win</t>
  </si>
  <si>
    <t>SanL</t>
  </si>
  <si>
    <t>Bush</t>
  </si>
  <si>
    <t>Morn</t>
  </si>
  <si>
    <t>No BUSH and No &lt;9 runners'</t>
  </si>
  <si>
    <t>Flexi Tri Return</t>
  </si>
  <si>
    <t>Flexi F4 Return</t>
  </si>
  <si>
    <t>$100 Flexi Tri Profit</t>
  </si>
  <si>
    <t>Flexi F4 Profit</t>
  </si>
  <si>
    <t>Flexi F4</t>
  </si>
  <si>
    <t>Flexi Tri</t>
  </si>
  <si>
    <t>Flexi Betting</t>
  </si>
  <si>
    <t>Elite-Multi 2020 FULL UNIT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</si>
</sst>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_-&quot;$&quot;* #,##0_-;\-&quot;$&quot;* #,##0_-;_-&quot;$&quot;* &quot;-&quot;??_-;_-@_-"/>
    <numFmt numFmtId="166" formatCode="&quot;$&quot;#,##0.00"/>
    <numFmt numFmtId="167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FFFFCC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6"/>
      <color rgb="FFFFFFD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44" fontId="2" fillId="0" borderId="0" xfId="2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44" fontId="0" fillId="0" borderId="0" xfId="2" applyFont="1" applyAlignment="1">
      <alignment horizontal="center"/>
    </xf>
    <xf numFmtId="44" fontId="2" fillId="0" borderId="1" xfId="2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6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9" fontId="3" fillId="0" borderId="1" xfId="3" applyFont="1" applyBorder="1" applyAlignment="1">
      <alignment horizontal="center"/>
    </xf>
    <xf numFmtId="164" fontId="0" fillId="0" borderId="0" xfId="0" applyNumberFormat="1" applyAlignment="1"/>
    <xf numFmtId="164" fontId="2" fillId="0" borderId="1" xfId="0" applyNumberFormat="1" applyFont="1" applyBorder="1" applyAlignment="1"/>
    <xf numFmtId="164" fontId="3" fillId="0" borderId="1" xfId="0" applyNumberFormat="1" applyFont="1" applyBorder="1" applyAlignment="1"/>
    <xf numFmtId="164" fontId="0" fillId="0" borderId="0" xfId="0" applyNumberFormat="1" applyFont="1" applyAlignment="1"/>
    <xf numFmtId="0" fontId="2" fillId="0" borderId="1" xfId="0" pivotButton="1" applyFont="1" applyBorder="1"/>
    <xf numFmtId="0" fontId="2" fillId="0" borderId="0" xfId="0" applyFont="1"/>
    <xf numFmtId="0" fontId="2" fillId="0" borderId="1" xfId="0" applyFont="1" applyBorder="1"/>
    <xf numFmtId="164" fontId="4" fillId="0" borderId="0" xfId="0" applyNumberFormat="1" applyFont="1" applyAlignment="1"/>
    <xf numFmtId="9" fontId="4" fillId="3" borderId="4" xfId="3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pivotButton="1" applyFont="1" applyBorder="1" applyAlignment="1">
      <alignment horizontal="center"/>
    </xf>
    <xf numFmtId="44" fontId="2" fillId="0" borderId="1" xfId="0" applyNumberFormat="1" applyFont="1" applyBorder="1"/>
    <xf numFmtId="165" fontId="2" fillId="0" borderId="1" xfId="2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65" fontId="2" fillId="0" borderId="1" xfId="2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44" fontId="4" fillId="0" borderId="3" xfId="2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15" fillId="0" borderId="0" xfId="0" applyNumberFormat="1" applyFont="1" applyAlignment="1"/>
    <xf numFmtId="0" fontId="16" fillId="7" borderId="8" xfId="0" applyFont="1" applyFill="1" applyBorder="1" applyAlignment="1">
      <alignment horizontal="center" vertical="center" wrapText="1"/>
    </xf>
    <xf numFmtId="9" fontId="16" fillId="7" borderId="8" xfId="3" applyFont="1" applyFill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4" fillId="4" borderId="3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10" fillId="8" borderId="1" xfId="2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Currency 2 2" xfId="4" xr:uid="{00000000-0005-0000-0000-000002000000}"/>
    <cellStyle name="Normal" xfId="0" builtinId="0"/>
    <cellStyle name="Percent" xfId="3" builtinId="5"/>
  </cellStyles>
  <dxfs count="105"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EBED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z val="11"/>
      </font>
    </dxf>
    <dxf>
      <font>
        <sz val="10"/>
      </font>
    </dxf>
    <dxf>
      <font>
        <b/>
      </font>
    </dxf>
    <dxf>
      <numFmt numFmtId="165" formatCode="_-&quot;$&quot;* #,##0_-;\-&quot;$&quot;* #,##0_-;_-&quot;$&quot;* &quot;-&quot;??_-;_-@_-"/>
    </dxf>
    <dxf>
      <numFmt numFmtId="168" formatCode="_-&quot;$&quot;* #,##0.0_-;\-&quot;$&quot;* #,##0.0_-;_-&quot;$&quot;* &quot;-&quot;??_-;_-@_-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</dxfs>
  <tableStyles count="0" defaultTableStyle="TableStyleMedium9" defaultPivotStyle="PivotStyleLight16"/>
  <colors>
    <mruColors>
      <color rgb="FFFFFFD1"/>
      <color rgb="FF000000"/>
      <color rgb="FF0000FF"/>
      <color rgb="FFFFFFCC"/>
      <color rgb="FFFFFFE5"/>
      <color rgb="FFFFEBED"/>
      <color rgb="FF75DBFF"/>
      <color rgb="FFF2CBC0"/>
      <color rgb="FF8CCE8C"/>
      <color rgb="FFC0F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31751</xdr:colOff>
      <xdr:row>142</xdr:row>
      <xdr:rowOff>148167</xdr:rowOff>
    </xdr:from>
    <xdr:to>
      <xdr:col>13</xdr:col>
      <xdr:colOff>31751</xdr:colOff>
      <xdr:row>148</xdr:row>
      <xdr:rowOff>0</xdr:rowOff>
    </xdr:to>
    <xdr:sp macro="" textlink="">
      <xdr:nvSpPr>
        <xdr:cNvPr id="4" name="Rectangular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69584" y="19589750"/>
          <a:ext cx="1608667" cy="994833"/>
        </a:xfrm>
        <a:prstGeom prst="wedgeRectCallout">
          <a:avLst>
            <a:gd name="adj1" fmla="val 97517"/>
            <a:gd name="adj2" fmla="val -59801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These</a:t>
          </a:r>
          <a:r>
            <a:rPr lang="en-AU" sz="1100" baseline="0"/>
            <a:t> summary boxes  update when a filter is applied</a:t>
          </a:r>
          <a:endParaRPr lang="en-AU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rry Taylor" refreshedDate="43968.239462500002" createdVersion="5" refreshedVersion="6" minRefreshableVersion="3" recordCount="121" xr:uid="{00000000-000A-0000-FFFF-FFFF08000000}">
  <cacheSource type="worksheet">
    <worksheetSource ref="I6:AF127" sheet="Multi-Bets"/>
  </cacheSource>
  <cacheFields count="24">
    <cacheField name="Date" numFmtId="164">
      <sharedItems containsNonDate="0" containsDate="1" containsString="0" containsBlank="1" minDate="2014-01-01T00:00:00" maxDate="2020-05-17T00:00:00" count="150">
        <d v="2020-01-01T00:00:00"/>
        <d v="2020-01-04T00:00:00"/>
        <d v="2020-01-11T00:00:00"/>
        <d v="2020-01-18T00:00:00"/>
        <d v="2020-01-25T00:00:00"/>
        <d v="2020-02-01T00:00:00"/>
        <d v="2020-02-08T00:00:00"/>
        <d v="2020-02-15T00:00:00"/>
        <d v="2020-02-22T00:00:00"/>
        <d v="2020-02-29T00:00:00"/>
        <d v="2020-03-07T00:00:00"/>
        <d v="2020-03-14T00:00:00"/>
        <d v="2020-03-20T00:00:00"/>
        <d v="2020-03-21T00:00:00"/>
        <d v="2020-03-28T00:00:00"/>
        <d v="2020-04-04T00:00:00"/>
        <d v="2020-04-11T00:00:00"/>
        <d v="2020-04-18T00:00:00"/>
        <d v="2020-04-25T00:00:00"/>
        <d v="2020-05-02T00:00:00"/>
        <d v="2020-05-09T00:00:00"/>
        <d v="2020-05-16T00:00:00"/>
        <m/>
        <d v="2014-04-19T00:00:00" u="1"/>
        <d v="2015-03-14T00:00:00" u="1"/>
        <d v="2014-05-24T00:00:00" u="1"/>
        <d v="2014-09-06T00:00:00" u="1"/>
        <d v="2015-02-28T00:00:00" u="1"/>
        <d v="2015-08-01T00:00:00" u="1"/>
        <d v="2016-01-23T00:00:00" u="1"/>
        <d v="2014-10-11T00:00:00" u="1"/>
        <d v="2014-04-12T00:00:00" u="1"/>
        <d v="2015-03-07T00:00:00" u="1"/>
        <d v="2014-05-17T00:00:00" u="1"/>
        <d v="2015-02-21T00:00:00" u="1"/>
        <d v="2016-01-16T00:00:00" u="1"/>
        <d v="2014-10-04T00:00:00" u="1"/>
        <d v="2014-04-05T00:00:00" u="1"/>
        <d v="2015-10-04T00:00:00" u="1"/>
        <d v="2014-05-10T00:00:00" u="1"/>
        <d v="2015-02-14T00:00:00" u="1"/>
        <d v="2016-01-09T00:00:00" u="1"/>
        <d v="2015-10-23T00:00:00" u="1"/>
        <d v="2015-11-28T00:00:00" u="1"/>
        <d v="2016-03-19T00:00:00" u="1"/>
        <d v="2014-05-03T00:00:00" u="1"/>
        <d v="2015-02-07T00:00:00" u="1"/>
        <d v="2014-12-26T00:00:00" u="1"/>
        <d v="2015-11-21T00:00:00" u="1"/>
        <d v="2016-03-12T00:00:00" u="1"/>
        <d v="2015-12-26T00:00:00" u="1"/>
        <d v="2015-06-27T00:00:00" u="1"/>
        <d v="2015-11-14T00:00:00" u="1"/>
        <d v="2016-03-05T00:00:00" u="1"/>
        <d v="2015-06-20T00:00:00" u="1"/>
        <d v="2015-10-02T00:00:00" u="1"/>
        <d v="2016-03-24T00:00:00" u="1"/>
        <d v="2014-08-30T00:00:00" u="1"/>
        <d v="2015-07-25T00:00:00" u="1"/>
        <d v="2015-11-07T00:00:00" u="1"/>
        <d v="2015-01-26T00:00:00" u="1"/>
        <d v="2015-12-12T00:00:00" u="1"/>
        <d v="2015-06-13T00:00:00" u="1"/>
        <d v="2016-01-26T00:00:00" u="1"/>
        <d v="2014-08-23T00:00:00" u="1"/>
        <d v="2015-07-18T00:00:00" u="1"/>
        <d v="2014-09-28T00:00:00" u="1"/>
        <d v="2015-10-14T00:00:00" u="1"/>
        <d v="2015-12-05T00:00:00" u="1"/>
        <d v="2014-03-29T00:00:00" u="1"/>
        <d v="2015-06-06T00:00:00" u="1"/>
        <d v="2014-08-16T00:00:00" u="1"/>
        <d v="2015-07-11T00:00:00" u="1"/>
        <d v="2014-03-22T00:00:00" u="1"/>
        <d v="2014-08-09T00:00:00" u="1"/>
        <d v="2015-01-31T00:00:00" u="1"/>
        <d v="2015-07-04T00:00:00" u="1"/>
        <d v="2015-11-05T00:00:00" u="1"/>
        <d v="2014-08-02T00:00:00" u="1"/>
        <d v="2014-03-08T00:00:00" u="1"/>
        <d v="2014-02-22T00:00:00" u="1"/>
        <d v="2015-01-17T00:00:00" u="1"/>
        <d v="2015-09-26T00:00:00" u="1"/>
        <d v="2014-03-01T00:00:00" u="1"/>
        <d v="2015-03-27T00:00:00" u="1"/>
        <d v="2015-10-31T00:00:00" u="1"/>
        <d v="2014-02-15T00:00:00" u="1"/>
        <d v="2015-01-10T00:00:00" u="1"/>
        <d v="2014-10-24T00:00:00" u="1"/>
        <d v="2015-09-19T00:00:00" u="1"/>
        <d v="2014-04-25T00:00:00" u="1"/>
        <d v="2014-11-29T00:00:00" u="1"/>
        <d v="2015-10-24T00:00:00" u="1"/>
        <d v="2014-02-08T00:00:00" u="1"/>
        <d v="2015-04-25T00:00:00" u="1"/>
        <d v="2015-05-30T00:00:00" u="1"/>
        <d v="2015-09-12T00:00:00" u="1"/>
        <d v="2015-11-03T00:00:00" u="1"/>
        <d v="2015-10-17T00:00:00" u="1"/>
        <d v="2014-02-01T00:00:00" u="1"/>
        <d v="2014-12-27T00:00:00" u="1"/>
        <d v="2015-04-18T00:00:00" u="1"/>
        <d v="2014-06-28T00:00:00" u="1"/>
        <d v="2015-05-23T00:00:00" u="1"/>
        <d v="2015-09-05T00:00:00" u="1"/>
        <d v="2016-02-27T00:00:00" u="1"/>
        <d v="2014-11-15T00:00:00" u="1"/>
        <d v="2015-10-10T00:00:00" u="1"/>
        <d v="2014-12-20T00:00:00" u="1"/>
        <d v="2015-04-11T00:00:00" u="1"/>
        <d v="2014-06-21T00:00:00" u="1"/>
        <d v="2015-05-16T00:00:00" u="1"/>
        <d v="2016-02-20T00:00:00" u="1"/>
        <d v="2014-07-26T00:00:00" u="1"/>
        <d v="2014-11-08T00:00:00" u="1"/>
        <d v="2014-12-13T00:00:00" u="1"/>
        <d v="2015-04-04T00:00:00" u="1"/>
        <d v="2014-01-01T00:00:00" u="1"/>
        <d v="2014-06-14T00:00:00" u="1"/>
        <d v="2015-05-09T00:00:00" u="1"/>
        <d v="2016-02-13T00:00:00" u="1"/>
        <d v="2014-07-19T00:00:00" u="1"/>
        <d v="2014-11-01T00:00:00" u="1"/>
        <d v="2015-01-01T00:00:00" u="1"/>
        <d v="2016-03-18T00:00:00" u="1"/>
        <d v="2014-10-15T00:00:00" u="1"/>
        <d v="2014-12-06T00:00:00" u="1"/>
        <d v="2016-01-01T00:00:00" u="1"/>
        <d v="2014-06-07T00:00:00" u="1"/>
        <d v="2015-05-02T00:00:00" u="1"/>
        <d v="2016-02-06T00:00:00" u="1"/>
        <d v="2014-07-12T00:00:00" u="1"/>
        <d v="2014-07-05T00:00:00" u="1"/>
        <d v="2014-11-06T00:00:00" u="1"/>
        <d v="2014-01-25T00:00:00" u="1"/>
        <d v="2015-08-29T00:00:00" u="1"/>
        <d v="2014-01-18T00:00:00" u="1"/>
        <d v="2015-08-22T00:00:00" u="1"/>
        <d v="2014-01-11T00:00:00" u="1"/>
        <d v="2014-09-20T00:00:00" u="1"/>
        <d v="2015-08-15T00:00:00" u="1"/>
        <d v="2014-10-25T00:00:00" u="1"/>
        <d v="2014-01-04T00:00:00" u="1"/>
        <d v="2014-04-26T00:00:00" u="1"/>
        <d v="2014-05-31T00:00:00" u="1"/>
        <d v="2014-09-13T00:00:00" u="1"/>
        <d v="2014-11-04T00:00:00" u="1"/>
        <d v="2015-08-08T00:00:00" u="1"/>
        <d v="2016-01-30T00:00:00" u="1"/>
        <d v="2014-10-18T00:00:00" u="1"/>
      </sharedItems>
    </cacheField>
    <cacheField name="Track" numFmtId="0">
      <sharedItems containsBlank="1" count="11">
        <s v="Flem"/>
        <s v="Cau"/>
        <s v="MVN"/>
        <s v="Morn"/>
        <s v="Ben"/>
        <s v="SanL"/>
        <m/>
        <s v="San-L" u="1"/>
        <s v="MV" u="1"/>
        <s v="Ball" u="1"/>
        <s v="San-H" u="1"/>
      </sharedItems>
    </cacheField>
    <cacheField name="Sat or NON-Sat" numFmtId="0">
      <sharedItems containsBlank="1" count="4">
        <s v="Sat"/>
        <s v="Bush"/>
        <m/>
        <s v="Non-Sat" u="1"/>
      </sharedItems>
    </cacheField>
    <cacheField name="Race" numFmtId="0">
      <sharedItems containsString="0" containsBlank="1" containsNumber="1" containsInteger="1" minValue="1" maxValue="9"/>
    </cacheField>
    <cacheField name="Strs" numFmtId="0">
      <sharedItems containsString="0" containsBlank="1" containsNumber="1" containsInteger="1" minValue="4" maxValue="24" count="17">
        <n v="9"/>
        <n v="12"/>
        <n v="11"/>
        <n v="14"/>
        <n v="10"/>
        <n v="13"/>
        <n v="18"/>
        <n v="15"/>
        <n v="16"/>
        <m/>
        <n v="6" u="1"/>
        <n v="17" u="1"/>
        <n v="7" u="1"/>
        <n v="22" u="1"/>
        <n v="8" u="1"/>
        <n v="24" u="1"/>
        <n v="4" u="1"/>
      </sharedItems>
    </cacheField>
    <cacheField name="To Win" numFmtId="0">
      <sharedItems containsString="0" containsBlank="1" containsNumber="1" containsInteger="1" minValue="3" maxValue="3"/>
    </cacheField>
    <cacheField name="2nd" numFmtId="0">
      <sharedItems containsString="0" containsBlank="1" containsNumber="1" containsInteger="1" minValue="9" maxValue="9"/>
    </cacheField>
    <cacheField name="3rd" numFmtId="0">
      <sharedItems containsString="0" containsBlank="1" containsNumber="1" containsInteger="1" minValue="9" maxValue="9"/>
    </cacheField>
    <cacheField name="4th" numFmtId="0">
      <sharedItems containsString="0" containsBlank="1" containsNumber="1" containsInteger="1" minValue="9" maxValue="12"/>
    </cacheField>
    <cacheField name="Exacta Bet" numFmtId="0">
      <sharedItems containsString="0" containsBlank="1" containsNumber="1" containsInteger="1" minValue="24" maxValue="24"/>
    </cacheField>
    <cacheField name="Exacta  Div" numFmtId="44">
      <sharedItems containsString="0" containsBlank="1" containsNumber="1" minValue="5.3" maxValue="315.2"/>
    </cacheField>
    <cacheField name="Exacta Return" numFmtId="0">
      <sharedItems containsString="0" containsBlank="1" containsNumber="1" minValue="0" maxValue="315.2"/>
    </cacheField>
    <cacheField name="Exacta Profit" numFmtId="0">
      <sharedItems containsString="0" containsBlank="1" containsNumber="1" minValue="-24" maxValue="291.2"/>
    </cacheField>
    <cacheField name="Tri-Bet" numFmtId="0">
      <sharedItems containsString="0" containsBlank="1" containsNumber="1" containsInteger="1" minValue="168" maxValue="168"/>
    </cacheField>
    <cacheField name="Tri Div" numFmtId="0">
      <sharedItems containsString="0" containsBlank="1" containsNumber="1" containsInteger="1" minValue="14" maxValue="2932"/>
    </cacheField>
    <cacheField name="Tri Return" numFmtId="0">
      <sharedItems containsString="0" containsBlank="1" containsNumber="1" containsInteger="1" minValue="0" maxValue="2932"/>
    </cacheField>
    <cacheField name="Tri Profit" numFmtId="0">
      <sharedItems containsString="0" containsBlank="1" containsNumber="1" containsInteger="1" minValue="-168" maxValue="2764"/>
    </cacheField>
    <cacheField name="F4-Bet" numFmtId="0">
      <sharedItems containsString="0" containsBlank="1" containsNumber="1" containsInteger="1" minValue="1008" maxValue="1512"/>
    </cacheField>
    <cacheField name="F4-Div" numFmtId="0">
      <sharedItems containsString="0" containsBlank="1" containsNumber="1" containsInteger="1" minValue="68" maxValue="39294"/>
    </cacheField>
    <cacheField name="F4 Return" numFmtId="0">
      <sharedItems containsString="0" containsBlank="1" containsNumber="1" containsInteger="1" minValue="0" maxValue="39294"/>
    </cacheField>
    <cacheField name="F4 Profit" numFmtId="0">
      <sharedItems containsString="0" containsBlank="1" containsNumber="1" containsInteger="1" minValue="-1512" maxValue="37782"/>
    </cacheField>
    <cacheField name="Total Bet" numFmtId="0">
      <sharedItems containsString="0" containsBlank="1" containsNumber="1" containsInteger="1" minValue="1200" maxValue="1704"/>
    </cacheField>
    <cacheField name="Total Return" numFmtId="0">
      <sharedItems containsBlank="1" containsMixedTypes="1" containsNumber="1" minValue="0" maxValue="42541.2"/>
    </cacheField>
    <cacheField name="Total Profit" numFmtId="0">
      <sharedItems containsString="0" containsBlank="1" containsNumber="1" minValue="-1704" maxValue="40837.1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x v="0"/>
    <x v="0"/>
    <x v="0"/>
    <n v="2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0"/>
    <x v="0"/>
    <x v="0"/>
    <n v="5"/>
    <x v="1"/>
    <n v="3"/>
    <n v="9"/>
    <n v="9"/>
    <n v="12"/>
    <n v="24"/>
    <n v="219"/>
    <n v="219"/>
    <n v="195"/>
    <n v="168"/>
    <n v="2100"/>
    <n v="2100"/>
    <n v="1932"/>
    <n v="1512"/>
    <n v="17100"/>
    <n v="17100"/>
    <n v="15588"/>
    <n v="1704"/>
    <n v="19419"/>
    <n v="17715"/>
  </r>
  <r>
    <x v="0"/>
    <x v="0"/>
    <x v="0"/>
    <n v="6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0"/>
    <x v="0"/>
    <x v="0"/>
    <n v="7"/>
    <x v="2"/>
    <n v="3"/>
    <n v="9"/>
    <n v="9"/>
    <n v="11"/>
    <n v="24"/>
    <n v="84"/>
    <n v="84"/>
    <n v="60"/>
    <n v="168"/>
    <n v="848"/>
    <n v="848"/>
    <n v="680"/>
    <n v="1344"/>
    <n v="7800"/>
    <n v="7800"/>
    <n v="6456"/>
    <n v="1536"/>
    <n v="8732"/>
    <n v="7196"/>
  </r>
  <r>
    <x v="1"/>
    <x v="1"/>
    <x v="0"/>
    <n v="3"/>
    <x v="0"/>
    <n v="3"/>
    <n v="9"/>
    <n v="9"/>
    <n v="9"/>
    <n v="24"/>
    <n v="44"/>
    <n v="44"/>
    <n v="20"/>
    <n v="168"/>
    <n v="276"/>
    <n v="276"/>
    <n v="108"/>
    <n v="1008"/>
    <n v="1100"/>
    <n v="1100"/>
    <n v="92"/>
    <n v="1200"/>
    <n v="1420"/>
    <n v="220"/>
  </r>
  <r>
    <x v="1"/>
    <x v="1"/>
    <x v="0"/>
    <n v="4"/>
    <x v="3"/>
    <n v="3"/>
    <n v="9"/>
    <n v="9"/>
    <n v="12"/>
    <n v="24"/>
    <n v="14.3"/>
    <n v="14.3"/>
    <n v="-9.6999999999999993"/>
    <n v="168"/>
    <n v="103"/>
    <n v="103"/>
    <n v="-65"/>
    <n v="1512"/>
    <n v="320"/>
    <n v="320"/>
    <n v="-1192"/>
    <n v="1704"/>
    <n v="437.3"/>
    <n v="-1266.7"/>
  </r>
  <r>
    <x v="1"/>
    <x v="1"/>
    <x v="0"/>
    <n v="5"/>
    <x v="1"/>
    <n v="3"/>
    <n v="9"/>
    <n v="9"/>
    <n v="12"/>
    <n v="24"/>
    <n v="51"/>
    <n v="51"/>
    <n v="27"/>
    <n v="168"/>
    <n v="281"/>
    <n v="281"/>
    <n v="113"/>
    <n v="1512"/>
    <n v="10244"/>
    <n v="10244"/>
    <n v="8732"/>
    <n v="1704"/>
    <n v="10576"/>
    <n v="8872"/>
  </r>
  <r>
    <x v="1"/>
    <x v="1"/>
    <x v="0"/>
    <n v="8"/>
    <x v="2"/>
    <n v="3"/>
    <n v="9"/>
    <n v="9"/>
    <n v="11"/>
    <n v="24"/>
    <m/>
    <n v="0"/>
    <n v="-24"/>
    <n v="168"/>
    <m/>
    <n v="0"/>
    <n v="-168"/>
    <n v="1344"/>
    <m/>
    <n v="0"/>
    <n v="-1344"/>
    <n v="1536"/>
    <s v=""/>
    <n v="-1536"/>
  </r>
  <r>
    <x v="1"/>
    <x v="1"/>
    <x v="0"/>
    <n v="9"/>
    <x v="4"/>
    <n v="3"/>
    <n v="9"/>
    <n v="9"/>
    <n v="10"/>
    <n v="24"/>
    <n v="17"/>
    <n v="17"/>
    <n v="-7"/>
    <n v="168"/>
    <n v="104"/>
    <n v="104"/>
    <n v="-64"/>
    <n v="1176"/>
    <n v="413"/>
    <n v="413"/>
    <n v="-763"/>
    <n v="1368"/>
    <n v="534"/>
    <n v="-834"/>
  </r>
  <r>
    <x v="2"/>
    <x v="0"/>
    <x v="0"/>
    <n v="3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2"/>
    <x v="0"/>
    <x v="0"/>
    <n v="5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2"/>
    <x v="0"/>
    <x v="0"/>
    <n v="6"/>
    <x v="4"/>
    <n v="3"/>
    <n v="9"/>
    <n v="9"/>
    <n v="10"/>
    <n v="24"/>
    <n v="49"/>
    <n v="49"/>
    <n v="25"/>
    <n v="168"/>
    <n v="654"/>
    <n v="654"/>
    <n v="486"/>
    <n v="1176"/>
    <n v="4005"/>
    <n v="4005"/>
    <n v="2829"/>
    <n v="1368"/>
    <n v="4708"/>
    <n v="3340"/>
  </r>
  <r>
    <x v="2"/>
    <x v="0"/>
    <x v="0"/>
    <n v="8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3"/>
    <x v="0"/>
    <x v="0"/>
    <n v="6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3"/>
    <x v="0"/>
    <x v="0"/>
    <n v="8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4"/>
    <x v="1"/>
    <x v="0"/>
    <n v="1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4"/>
    <x v="1"/>
    <x v="0"/>
    <n v="2"/>
    <x v="0"/>
    <n v="3"/>
    <n v="9"/>
    <n v="9"/>
    <n v="9"/>
    <n v="24"/>
    <n v="19.8"/>
    <n v="19.8"/>
    <n v="-4.1999999999999993"/>
    <n v="168"/>
    <n v="422"/>
    <n v="422"/>
    <n v="254"/>
    <n v="1008"/>
    <n v="3030"/>
    <n v="3030"/>
    <n v="2022"/>
    <n v="1200"/>
    <n v="3471.8"/>
    <n v="2271.8000000000002"/>
  </r>
  <r>
    <x v="4"/>
    <x v="1"/>
    <x v="0"/>
    <n v="5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4"/>
    <x v="1"/>
    <x v="0"/>
    <n v="7"/>
    <x v="0"/>
    <n v="3"/>
    <n v="9"/>
    <n v="9"/>
    <n v="9"/>
    <n v="24"/>
    <n v="71"/>
    <n v="71"/>
    <n v="47"/>
    <n v="168"/>
    <n v="343"/>
    <n v="343"/>
    <n v="175"/>
    <n v="1008"/>
    <n v="969"/>
    <n v="969"/>
    <n v="-39"/>
    <n v="1200"/>
    <n v="1383"/>
    <n v="183"/>
  </r>
  <r>
    <x v="4"/>
    <x v="1"/>
    <x v="0"/>
    <n v="8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4"/>
    <x v="1"/>
    <x v="0"/>
    <n v="9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5"/>
    <x v="1"/>
    <x v="0"/>
    <n v="8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6"/>
    <x v="1"/>
    <x v="0"/>
    <n v="1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6"/>
    <x v="1"/>
    <x v="0"/>
    <n v="2"/>
    <x v="0"/>
    <n v="3"/>
    <n v="9"/>
    <n v="9"/>
    <n v="9"/>
    <n v="24"/>
    <n v="37"/>
    <n v="37"/>
    <n v="13"/>
    <n v="168"/>
    <n v="159"/>
    <n v="159"/>
    <n v="-9"/>
    <n v="1008"/>
    <n v="710"/>
    <n v="710"/>
    <n v="-298"/>
    <n v="1200"/>
    <n v="906"/>
    <n v="-294"/>
  </r>
  <r>
    <x v="6"/>
    <x v="1"/>
    <x v="0"/>
    <n v="5"/>
    <x v="0"/>
    <n v="3"/>
    <n v="9"/>
    <n v="9"/>
    <n v="9"/>
    <n v="24"/>
    <n v="12.9"/>
    <n v="12.9"/>
    <n v="-11.1"/>
    <n v="168"/>
    <n v="38"/>
    <n v="38"/>
    <n v="-130"/>
    <n v="1008"/>
    <n v="275"/>
    <n v="275"/>
    <n v="-733"/>
    <n v="1200"/>
    <n v="325.89999999999998"/>
    <n v="-874.1"/>
  </r>
  <r>
    <x v="6"/>
    <x v="1"/>
    <x v="0"/>
    <n v="6"/>
    <x v="0"/>
    <n v="3"/>
    <n v="9"/>
    <n v="9"/>
    <n v="9"/>
    <n v="24"/>
    <n v="18.2"/>
    <n v="18.2"/>
    <n v="-5.8000000000000007"/>
    <n v="168"/>
    <n v="128"/>
    <n v="128"/>
    <n v="-40"/>
    <n v="1008"/>
    <n v="816"/>
    <n v="816"/>
    <n v="-192"/>
    <n v="1200"/>
    <n v="962.2"/>
    <n v="-237.79999999999995"/>
  </r>
  <r>
    <x v="6"/>
    <x v="1"/>
    <x v="0"/>
    <n v="7"/>
    <x v="4"/>
    <n v="3"/>
    <n v="9"/>
    <n v="9"/>
    <n v="10"/>
    <n v="24"/>
    <n v="5.3"/>
    <n v="5.3"/>
    <n v="-18.7"/>
    <n v="168"/>
    <n v="14"/>
    <n v="14"/>
    <n v="-154"/>
    <n v="1176"/>
    <n v="68"/>
    <n v="68"/>
    <n v="-1108"/>
    <n v="1368"/>
    <n v="87.3"/>
    <n v="-1280.7"/>
  </r>
  <r>
    <x v="6"/>
    <x v="1"/>
    <x v="0"/>
    <n v="8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6"/>
    <x v="1"/>
    <x v="0"/>
    <n v="9"/>
    <x v="5"/>
    <n v="3"/>
    <n v="9"/>
    <n v="9"/>
    <n v="12"/>
    <n v="24"/>
    <n v="28.6"/>
    <n v="28.6"/>
    <n v="4.6000000000000014"/>
    <n v="168"/>
    <n v="240"/>
    <n v="240"/>
    <n v="72"/>
    <n v="1512"/>
    <n v="1800"/>
    <n v="1800"/>
    <n v="288"/>
    <n v="1704"/>
    <n v="2068.6"/>
    <n v="364.59999999999991"/>
  </r>
  <r>
    <x v="7"/>
    <x v="0"/>
    <x v="0"/>
    <n v="4"/>
    <x v="2"/>
    <n v="3"/>
    <n v="9"/>
    <n v="9"/>
    <n v="11"/>
    <n v="24"/>
    <m/>
    <n v="0"/>
    <n v="-24"/>
    <n v="168"/>
    <m/>
    <n v="0"/>
    <n v="-168"/>
    <n v="1344"/>
    <m/>
    <n v="0"/>
    <n v="-1344"/>
    <n v="1536"/>
    <s v=""/>
    <n v="-1536"/>
  </r>
  <r>
    <x v="7"/>
    <x v="0"/>
    <x v="0"/>
    <n v="6"/>
    <x v="0"/>
    <n v="3"/>
    <n v="9"/>
    <n v="9"/>
    <n v="9"/>
    <n v="24"/>
    <n v="28.1"/>
    <n v="28.1"/>
    <n v="4.1000000000000014"/>
    <n v="168"/>
    <n v="233"/>
    <n v="233"/>
    <n v="65"/>
    <n v="1008"/>
    <n v="992"/>
    <n v="992"/>
    <n v="-16"/>
    <n v="1200"/>
    <n v="1253.0999999999999"/>
    <n v="53.099999999999909"/>
  </r>
  <r>
    <x v="7"/>
    <x v="0"/>
    <x v="0"/>
    <n v="8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7"/>
    <x v="0"/>
    <x v="0"/>
    <n v="9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8"/>
    <x v="1"/>
    <x v="0"/>
    <n v="1"/>
    <x v="4"/>
    <n v="3"/>
    <n v="9"/>
    <n v="9"/>
    <n v="10"/>
    <n v="24"/>
    <n v="66"/>
    <n v="66"/>
    <n v="42"/>
    <n v="168"/>
    <n v="358"/>
    <n v="358"/>
    <n v="190"/>
    <n v="1176"/>
    <n v="1000"/>
    <n v="1000"/>
    <n v="-176"/>
    <n v="1368"/>
    <n v="1424"/>
    <n v="56"/>
  </r>
  <r>
    <x v="8"/>
    <x v="1"/>
    <x v="0"/>
    <n v="2"/>
    <x v="0"/>
    <n v="3"/>
    <n v="9"/>
    <n v="9"/>
    <n v="9"/>
    <n v="24"/>
    <n v="9.9"/>
    <n v="9.9"/>
    <n v="-14.1"/>
    <n v="168"/>
    <n v="99"/>
    <n v="99"/>
    <n v="-69"/>
    <n v="1008"/>
    <n v="700"/>
    <n v="700"/>
    <n v="-308"/>
    <n v="1200"/>
    <n v="808.9"/>
    <n v="-391.1"/>
  </r>
  <r>
    <x v="8"/>
    <x v="1"/>
    <x v="0"/>
    <n v="4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8"/>
    <x v="1"/>
    <x v="0"/>
    <n v="5"/>
    <x v="0"/>
    <n v="3"/>
    <n v="9"/>
    <n v="9"/>
    <n v="9"/>
    <n v="24"/>
    <n v="146"/>
    <n v="146"/>
    <n v="122"/>
    <n v="168"/>
    <n v="1100"/>
    <n v="1100"/>
    <n v="932"/>
    <n v="1008"/>
    <n v="10900"/>
    <n v="10900"/>
    <n v="9892"/>
    <n v="1200"/>
    <n v="12146"/>
    <n v="10946"/>
  </r>
  <r>
    <x v="8"/>
    <x v="1"/>
    <x v="0"/>
    <n v="8"/>
    <x v="6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8"/>
    <x v="1"/>
    <x v="0"/>
    <n v="9"/>
    <x v="0"/>
    <n v="3"/>
    <n v="9"/>
    <n v="9"/>
    <n v="9"/>
    <n v="24"/>
    <n v="12.2"/>
    <n v="12.2"/>
    <n v="-11.8"/>
    <n v="168"/>
    <n v="172"/>
    <n v="172"/>
    <n v="4"/>
    <n v="1008"/>
    <n v="575"/>
    <n v="575"/>
    <n v="-433"/>
    <n v="1200"/>
    <n v="759.2"/>
    <n v="-440.79999999999995"/>
  </r>
  <r>
    <x v="9"/>
    <x v="0"/>
    <x v="0"/>
    <n v="2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9"/>
    <x v="0"/>
    <x v="0"/>
    <n v="4"/>
    <x v="4"/>
    <n v="3"/>
    <n v="9"/>
    <n v="9"/>
    <n v="10"/>
    <n v="24"/>
    <n v="15.2"/>
    <n v="15.2"/>
    <n v="-8.8000000000000007"/>
    <n v="168"/>
    <n v="66"/>
    <n v="66"/>
    <n v="-102"/>
    <n v="1176"/>
    <n v="300"/>
    <n v="300"/>
    <n v="-876"/>
    <n v="1368"/>
    <n v="381.2"/>
    <n v="-986.8"/>
  </r>
  <r>
    <x v="9"/>
    <x v="0"/>
    <x v="0"/>
    <n v="6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9"/>
    <x v="0"/>
    <x v="0"/>
    <n v="8"/>
    <x v="0"/>
    <n v="3"/>
    <n v="9"/>
    <n v="9"/>
    <n v="9"/>
    <n v="24"/>
    <n v="34"/>
    <n v="34"/>
    <n v="10"/>
    <n v="168"/>
    <n v="186"/>
    <n v="186"/>
    <n v="18"/>
    <n v="1008"/>
    <n v="1100"/>
    <n v="1100"/>
    <n v="92"/>
    <n v="1200"/>
    <n v="1320"/>
    <n v="120"/>
  </r>
  <r>
    <x v="9"/>
    <x v="0"/>
    <x v="0"/>
    <n v="9"/>
    <x v="5"/>
    <n v="3"/>
    <n v="9"/>
    <n v="9"/>
    <n v="12"/>
    <n v="24"/>
    <n v="18.600000000000001"/>
    <n v="18.600000000000001"/>
    <n v="-5.3999999999999986"/>
    <n v="168"/>
    <n v="119"/>
    <n v="119"/>
    <n v="-49"/>
    <n v="1512"/>
    <n v="900"/>
    <n v="900"/>
    <n v="-612"/>
    <n v="1704"/>
    <n v="1037.5999999999999"/>
    <n v="-666.40000000000009"/>
  </r>
  <r>
    <x v="10"/>
    <x v="0"/>
    <x v="0"/>
    <n v="3"/>
    <x v="2"/>
    <n v="3"/>
    <n v="9"/>
    <n v="9"/>
    <n v="11"/>
    <n v="24"/>
    <m/>
    <n v="0"/>
    <n v="-24"/>
    <n v="168"/>
    <m/>
    <n v="0"/>
    <n v="-168"/>
    <n v="1344"/>
    <m/>
    <n v="0"/>
    <n v="-1344"/>
    <n v="1536"/>
    <s v=""/>
    <n v="-1536"/>
  </r>
  <r>
    <x v="10"/>
    <x v="0"/>
    <x v="0"/>
    <n v="4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10"/>
    <x v="0"/>
    <x v="0"/>
    <n v="5"/>
    <x v="1"/>
    <n v="3"/>
    <n v="9"/>
    <n v="9"/>
    <n v="12"/>
    <n v="24"/>
    <n v="11"/>
    <n v="11"/>
    <n v="-13"/>
    <n v="168"/>
    <n v="122"/>
    <n v="122"/>
    <n v="-46"/>
    <n v="1512"/>
    <n v="1500"/>
    <n v="1500"/>
    <n v="-12"/>
    <n v="1704"/>
    <n v="1633"/>
    <n v="-71"/>
  </r>
  <r>
    <x v="10"/>
    <x v="0"/>
    <x v="0"/>
    <n v="6"/>
    <x v="2"/>
    <n v="3"/>
    <n v="9"/>
    <n v="9"/>
    <n v="11"/>
    <n v="24"/>
    <n v="31.6"/>
    <n v="31.6"/>
    <n v="7.6000000000000014"/>
    <n v="168"/>
    <n v="183"/>
    <n v="183"/>
    <n v="15"/>
    <n v="1344"/>
    <n v="1000"/>
    <n v="1000"/>
    <n v="-344"/>
    <n v="1536"/>
    <n v="1214.5999999999999"/>
    <n v="-321.40000000000009"/>
  </r>
  <r>
    <x v="10"/>
    <x v="0"/>
    <x v="0"/>
    <n v="7"/>
    <x v="3"/>
    <n v="3"/>
    <n v="9"/>
    <n v="9"/>
    <n v="12"/>
    <n v="24"/>
    <n v="14"/>
    <n v="14"/>
    <n v="-10"/>
    <n v="168"/>
    <n v="173"/>
    <n v="173"/>
    <n v="5"/>
    <n v="1512"/>
    <n v="946"/>
    <n v="946"/>
    <n v="-566"/>
    <n v="1704"/>
    <n v="1133"/>
    <n v="-571"/>
  </r>
  <r>
    <x v="10"/>
    <x v="0"/>
    <x v="0"/>
    <n v="8"/>
    <x v="3"/>
    <n v="3"/>
    <n v="9"/>
    <n v="9"/>
    <n v="12"/>
    <n v="24"/>
    <n v="43.3"/>
    <n v="43.3"/>
    <n v="19.299999999999997"/>
    <n v="168"/>
    <n v="344"/>
    <n v="344"/>
    <n v="176"/>
    <n v="1512"/>
    <n v="4700"/>
    <n v="4700"/>
    <n v="3188"/>
    <n v="1704"/>
    <n v="5087.3"/>
    <n v="3383.3"/>
  </r>
  <r>
    <x v="10"/>
    <x v="0"/>
    <x v="0"/>
    <n v="9"/>
    <x v="2"/>
    <n v="3"/>
    <n v="9"/>
    <n v="9"/>
    <n v="11"/>
    <n v="24"/>
    <m/>
    <n v="0"/>
    <n v="-24"/>
    <n v="168"/>
    <m/>
    <n v="0"/>
    <n v="-168"/>
    <n v="1344"/>
    <m/>
    <n v="0"/>
    <n v="-1344"/>
    <n v="1536"/>
    <s v=""/>
    <n v="-1536"/>
  </r>
  <r>
    <x v="11"/>
    <x v="1"/>
    <x v="0"/>
    <n v="2"/>
    <x v="4"/>
    <n v="3"/>
    <n v="9"/>
    <n v="9"/>
    <n v="10"/>
    <n v="24"/>
    <n v="11.5"/>
    <n v="11.5"/>
    <n v="-12.5"/>
    <n v="168"/>
    <n v="27"/>
    <n v="27"/>
    <n v="-141"/>
    <n v="1176"/>
    <n v="111"/>
    <n v="111"/>
    <n v="-1065"/>
    <n v="1368"/>
    <n v="149.5"/>
    <n v="-1218.5"/>
  </r>
  <r>
    <x v="11"/>
    <x v="1"/>
    <x v="0"/>
    <n v="4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11"/>
    <x v="1"/>
    <x v="0"/>
    <n v="6"/>
    <x v="1"/>
    <n v="3"/>
    <n v="9"/>
    <n v="9"/>
    <n v="12"/>
    <n v="24"/>
    <n v="20"/>
    <n v="20"/>
    <n v="-4"/>
    <n v="168"/>
    <n v="109"/>
    <n v="109"/>
    <n v="-59"/>
    <n v="1512"/>
    <n v="1500"/>
    <n v="1500"/>
    <n v="-12"/>
    <n v="1704"/>
    <n v="1629"/>
    <n v="-75"/>
  </r>
  <r>
    <x v="11"/>
    <x v="1"/>
    <x v="0"/>
    <n v="7"/>
    <x v="7"/>
    <n v="3"/>
    <n v="9"/>
    <n v="9"/>
    <n v="12"/>
    <n v="24"/>
    <n v="109"/>
    <n v="109"/>
    <n v="85"/>
    <n v="168"/>
    <n v="545"/>
    <n v="545"/>
    <n v="377"/>
    <n v="1512"/>
    <n v="5050"/>
    <n v="5050"/>
    <n v="3538"/>
    <n v="1704"/>
    <n v="5704"/>
    <n v="4000"/>
  </r>
  <r>
    <x v="11"/>
    <x v="1"/>
    <x v="0"/>
    <n v="9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2"/>
    <x v="2"/>
    <x v="0"/>
    <n v="2"/>
    <x v="4"/>
    <n v="3"/>
    <n v="9"/>
    <n v="9"/>
    <n v="10"/>
    <n v="24"/>
    <n v="13.9"/>
    <n v="13.9"/>
    <n v="-10.1"/>
    <n v="168"/>
    <n v="158"/>
    <n v="158"/>
    <n v="-10"/>
    <n v="1176"/>
    <n v="1085"/>
    <n v="1085"/>
    <n v="-91"/>
    <n v="1368"/>
    <n v="1256.9000000000001"/>
    <n v="-111.09999999999991"/>
  </r>
  <r>
    <x v="12"/>
    <x v="2"/>
    <x v="0"/>
    <n v="5"/>
    <x v="4"/>
    <n v="3"/>
    <n v="9"/>
    <n v="9"/>
    <n v="10"/>
    <n v="24"/>
    <n v="23.6"/>
    <n v="23.6"/>
    <n v="-0.39999999999999858"/>
    <n v="168"/>
    <n v="312"/>
    <n v="312"/>
    <n v="144"/>
    <n v="1176"/>
    <n v="2838"/>
    <n v="2838"/>
    <n v="1662"/>
    <n v="1368"/>
    <n v="3173.6"/>
    <n v="1805.6"/>
  </r>
  <r>
    <x v="12"/>
    <x v="2"/>
    <x v="0"/>
    <n v="6"/>
    <x v="2"/>
    <n v="3"/>
    <n v="9"/>
    <n v="9"/>
    <n v="11"/>
    <n v="24"/>
    <n v="21.6"/>
    <n v="21.6"/>
    <n v="-2.3999999999999986"/>
    <n v="168"/>
    <n v="542"/>
    <n v="542"/>
    <n v="374"/>
    <n v="1344"/>
    <n v="5901"/>
    <n v="5901"/>
    <n v="4557"/>
    <n v="1536"/>
    <n v="6464.6"/>
    <n v="4928.6000000000004"/>
  </r>
  <r>
    <x v="12"/>
    <x v="2"/>
    <x v="0"/>
    <n v="7"/>
    <x v="2"/>
    <n v="3"/>
    <n v="9"/>
    <n v="9"/>
    <n v="11"/>
    <n v="24"/>
    <n v="74"/>
    <n v="74"/>
    <n v="50"/>
    <n v="168"/>
    <n v="172"/>
    <n v="172"/>
    <n v="4"/>
    <n v="1344"/>
    <n v="1060"/>
    <n v="1060"/>
    <n v="-284"/>
    <n v="1536"/>
    <n v="1306"/>
    <n v="-230"/>
  </r>
  <r>
    <x v="12"/>
    <x v="2"/>
    <x v="0"/>
    <n v="8"/>
    <x v="0"/>
    <n v="3"/>
    <n v="9"/>
    <n v="9"/>
    <n v="9"/>
    <n v="24"/>
    <n v="124"/>
    <n v="124"/>
    <n v="100"/>
    <n v="168"/>
    <n v="1053"/>
    <n v="1053"/>
    <n v="885"/>
    <n v="1008"/>
    <n v="6069"/>
    <n v="6069"/>
    <n v="5061"/>
    <n v="1200"/>
    <n v="7246"/>
    <n v="6046"/>
  </r>
  <r>
    <x v="13"/>
    <x v="3"/>
    <x v="1"/>
    <n v="2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13"/>
    <x v="3"/>
    <x v="1"/>
    <n v="3"/>
    <x v="4"/>
    <n v="3"/>
    <n v="9"/>
    <n v="9"/>
    <n v="10"/>
    <n v="24"/>
    <n v="40"/>
    <n v="40"/>
    <n v="16"/>
    <n v="168"/>
    <m/>
    <n v="0"/>
    <n v="-168"/>
    <n v="1176"/>
    <m/>
    <n v="0"/>
    <n v="-1176"/>
    <n v="1368"/>
    <n v="40"/>
    <n v="-1328"/>
  </r>
  <r>
    <x v="13"/>
    <x v="3"/>
    <x v="1"/>
    <n v="5"/>
    <x v="1"/>
    <n v="3"/>
    <n v="9"/>
    <n v="9"/>
    <n v="12"/>
    <n v="24"/>
    <n v="64"/>
    <n v="64"/>
    <n v="40"/>
    <n v="168"/>
    <n v="242"/>
    <n v="242"/>
    <n v="74"/>
    <n v="1512"/>
    <n v="2300"/>
    <n v="2300"/>
    <n v="788"/>
    <n v="1704"/>
    <n v="2606"/>
    <n v="902"/>
  </r>
  <r>
    <x v="13"/>
    <x v="3"/>
    <x v="1"/>
    <n v="6"/>
    <x v="3"/>
    <n v="3"/>
    <n v="9"/>
    <n v="9"/>
    <n v="12"/>
    <n v="24"/>
    <n v="65"/>
    <n v="65"/>
    <n v="41"/>
    <n v="168"/>
    <n v="473"/>
    <n v="473"/>
    <n v="305"/>
    <n v="1512"/>
    <n v="850"/>
    <n v="850"/>
    <n v="-662"/>
    <n v="1704"/>
    <n v="1388"/>
    <n v="-316"/>
  </r>
  <r>
    <x v="13"/>
    <x v="3"/>
    <x v="1"/>
    <n v="7"/>
    <x v="5"/>
    <n v="3"/>
    <n v="9"/>
    <n v="9"/>
    <n v="12"/>
    <n v="24"/>
    <n v="35"/>
    <n v="35"/>
    <n v="11"/>
    <n v="168"/>
    <n v="651"/>
    <n v="651"/>
    <n v="483"/>
    <n v="1512"/>
    <n v="4700"/>
    <n v="4700"/>
    <n v="3188"/>
    <n v="1704"/>
    <n v="5386"/>
    <n v="3682"/>
  </r>
  <r>
    <x v="13"/>
    <x v="3"/>
    <x v="1"/>
    <n v="8"/>
    <x v="7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3"/>
    <x v="3"/>
    <x v="1"/>
    <n v="9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14"/>
    <x v="4"/>
    <x v="1"/>
    <n v="1"/>
    <x v="2"/>
    <n v="3"/>
    <n v="9"/>
    <n v="9"/>
    <n v="11"/>
    <n v="24"/>
    <n v="38"/>
    <n v="38"/>
    <n v="14"/>
    <n v="168"/>
    <n v="247"/>
    <n v="247"/>
    <n v="79"/>
    <n v="1344"/>
    <n v="580"/>
    <n v="580"/>
    <n v="-764"/>
    <n v="1536"/>
    <n v="865"/>
    <n v="-671"/>
  </r>
  <r>
    <x v="14"/>
    <x v="4"/>
    <x v="1"/>
    <n v="2"/>
    <x v="8"/>
    <n v="3"/>
    <n v="9"/>
    <n v="9"/>
    <n v="12"/>
    <n v="24"/>
    <n v="134"/>
    <n v="134"/>
    <n v="110"/>
    <n v="168"/>
    <m/>
    <n v="0"/>
    <n v="-168"/>
    <n v="1512"/>
    <m/>
    <n v="0"/>
    <n v="-1512"/>
    <n v="1704"/>
    <n v="134"/>
    <n v="-1570"/>
  </r>
  <r>
    <x v="14"/>
    <x v="4"/>
    <x v="1"/>
    <n v="3"/>
    <x v="8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4"/>
    <x v="4"/>
    <x v="1"/>
    <n v="6"/>
    <x v="8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4"/>
    <x v="4"/>
    <x v="1"/>
    <n v="7"/>
    <x v="7"/>
    <n v="3"/>
    <n v="9"/>
    <n v="9"/>
    <n v="12"/>
    <n v="24"/>
    <n v="40"/>
    <n v="40"/>
    <n v="16"/>
    <n v="168"/>
    <m/>
    <n v="0"/>
    <n v="-168"/>
    <n v="1512"/>
    <m/>
    <n v="0"/>
    <n v="-1512"/>
    <n v="1704"/>
    <n v="40"/>
    <n v="-1664"/>
  </r>
  <r>
    <x v="14"/>
    <x v="4"/>
    <x v="1"/>
    <n v="8"/>
    <x v="8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4"/>
    <x v="4"/>
    <x v="1"/>
    <n v="9"/>
    <x v="1"/>
    <n v="3"/>
    <n v="9"/>
    <n v="9"/>
    <n v="12"/>
    <n v="24"/>
    <n v="7"/>
    <n v="7"/>
    <n v="-17"/>
    <n v="168"/>
    <n v="88"/>
    <n v="88"/>
    <n v="-80"/>
    <n v="1512"/>
    <n v="1300"/>
    <n v="1300"/>
    <n v="-212"/>
    <n v="1704"/>
    <n v="1395"/>
    <n v="-309"/>
  </r>
  <r>
    <x v="15"/>
    <x v="1"/>
    <x v="0"/>
    <n v="4"/>
    <x v="3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5"/>
    <x v="1"/>
    <x v="0"/>
    <n v="5"/>
    <x v="1"/>
    <n v="3"/>
    <n v="9"/>
    <n v="9"/>
    <n v="12"/>
    <n v="24"/>
    <n v="40.200000000000003"/>
    <n v="40.200000000000003"/>
    <n v="16.200000000000003"/>
    <n v="168"/>
    <n v="593"/>
    <n v="593"/>
    <n v="425"/>
    <n v="1512"/>
    <n v="6310"/>
    <n v="6310"/>
    <n v="4798"/>
    <n v="1704"/>
    <n v="6943.2"/>
    <n v="5239.2"/>
  </r>
  <r>
    <x v="15"/>
    <x v="1"/>
    <x v="0"/>
    <n v="6"/>
    <x v="4"/>
    <n v="3"/>
    <n v="9"/>
    <n v="9"/>
    <n v="10"/>
    <n v="24"/>
    <n v="20"/>
    <n v="20"/>
    <n v="-4"/>
    <n v="168"/>
    <n v="148"/>
    <n v="148"/>
    <n v="-20"/>
    <n v="1176"/>
    <n v="1100"/>
    <n v="1100"/>
    <n v="-76"/>
    <n v="1368"/>
    <n v="1268"/>
    <n v="-100"/>
  </r>
  <r>
    <x v="15"/>
    <x v="1"/>
    <x v="0"/>
    <n v="7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15"/>
    <x v="1"/>
    <x v="0"/>
    <n v="8"/>
    <x v="4"/>
    <n v="3"/>
    <n v="9"/>
    <n v="9"/>
    <n v="10"/>
    <n v="24"/>
    <n v="44"/>
    <n v="44"/>
    <n v="20"/>
    <n v="168"/>
    <n v="88"/>
    <n v="88"/>
    <n v="-80"/>
    <n v="1176"/>
    <n v="1100"/>
    <n v="1100"/>
    <n v="-76"/>
    <n v="1368"/>
    <n v="1232"/>
    <n v="-136"/>
  </r>
  <r>
    <x v="15"/>
    <x v="1"/>
    <x v="0"/>
    <n v="9"/>
    <x v="3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6"/>
    <x v="1"/>
    <x v="0"/>
    <n v="3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16"/>
    <x v="1"/>
    <x v="0"/>
    <n v="5"/>
    <x v="7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6"/>
    <x v="1"/>
    <x v="0"/>
    <n v="6"/>
    <x v="3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6"/>
    <x v="1"/>
    <x v="0"/>
    <n v="7"/>
    <x v="3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6"/>
    <x v="1"/>
    <x v="0"/>
    <n v="8"/>
    <x v="3"/>
    <n v="3"/>
    <n v="9"/>
    <n v="9"/>
    <n v="12"/>
    <n v="24"/>
    <n v="34"/>
    <n v="34"/>
    <n v="10"/>
    <n v="168"/>
    <m/>
    <n v="0"/>
    <n v="-168"/>
    <n v="1512"/>
    <m/>
    <n v="0"/>
    <n v="-1512"/>
    <n v="1704"/>
    <n v="34"/>
    <n v="-1670"/>
  </r>
  <r>
    <x v="16"/>
    <x v="1"/>
    <x v="0"/>
    <n v="9"/>
    <x v="1"/>
    <n v="3"/>
    <n v="9"/>
    <n v="9"/>
    <n v="12"/>
    <n v="24"/>
    <n v="79.599999999999994"/>
    <n v="79.599999999999994"/>
    <n v="55.599999999999994"/>
    <n v="168"/>
    <n v="1178"/>
    <n v="1178"/>
    <n v="1010"/>
    <n v="1512"/>
    <n v="12900"/>
    <n v="12900"/>
    <n v="11388"/>
    <n v="1704"/>
    <n v="14157.6"/>
    <n v="12453.6"/>
  </r>
  <r>
    <x v="17"/>
    <x v="1"/>
    <x v="0"/>
    <n v="2"/>
    <x v="4"/>
    <n v="3"/>
    <n v="9"/>
    <n v="9"/>
    <n v="10"/>
    <n v="24"/>
    <n v="61"/>
    <n v="61"/>
    <n v="37"/>
    <n v="168"/>
    <n v="700"/>
    <n v="700"/>
    <n v="532"/>
    <n v="1176"/>
    <n v="3500"/>
    <n v="3500"/>
    <n v="2324"/>
    <n v="1368"/>
    <n v="4261"/>
    <n v="2893"/>
  </r>
  <r>
    <x v="17"/>
    <x v="1"/>
    <x v="0"/>
    <n v="3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7"/>
    <x v="1"/>
    <x v="0"/>
    <n v="4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17"/>
    <x v="1"/>
    <x v="0"/>
    <n v="5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7"/>
    <x v="1"/>
    <x v="0"/>
    <n v="7"/>
    <x v="8"/>
    <n v="3"/>
    <n v="9"/>
    <n v="9"/>
    <n v="12"/>
    <n v="24"/>
    <n v="94"/>
    <n v="94"/>
    <n v="70"/>
    <n v="168"/>
    <n v="746"/>
    <n v="746"/>
    <n v="578"/>
    <n v="1512"/>
    <n v="2500"/>
    <n v="2500"/>
    <n v="988"/>
    <n v="1704"/>
    <n v="3340"/>
    <n v="1636"/>
  </r>
  <r>
    <x v="17"/>
    <x v="1"/>
    <x v="0"/>
    <n v="8"/>
    <x v="8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7"/>
    <x v="1"/>
    <x v="0"/>
    <n v="9"/>
    <x v="3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8"/>
    <x v="0"/>
    <x v="0"/>
    <n v="2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8"/>
    <x v="0"/>
    <x v="0"/>
    <n v="3"/>
    <x v="4"/>
    <n v="3"/>
    <n v="9"/>
    <n v="9"/>
    <n v="10"/>
    <n v="24"/>
    <m/>
    <n v="0"/>
    <n v="-24"/>
    <n v="168"/>
    <m/>
    <n v="0"/>
    <n v="-168"/>
    <n v="1176"/>
    <n v="1300"/>
    <n v="1300"/>
    <n v="124"/>
    <n v="1368"/>
    <n v="0"/>
    <n v="-1368"/>
  </r>
  <r>
    <x v="18"/>
    <x v="0"/>
    <x v="0"/>
    <n v="4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8"/>
    <x v="0"/>
    <x v="0"/>
    <n v="5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8"/>
    <x v="0"/>
    <x v="0"/>
    <n v="6"/>
    <x v="3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8"/>
    <x v="0"/>
    <x v="0"/>
    <n v="7"/>
    <x v="5"/>
    <n v="3"/>
    <n v="9"/>
    <n v="9"/>
    <n v="12"/>
    <n v="24"/>
    <n v="48.6"/>
    <n v="48.6"/>
    <n v="24.6"/>
    <n v="168"/>
    <n v="199"/>
    <n v="199"/>
    <n v="31"/>
    <n v="1512"/>
    <m/>
    <n v="0"/>
    <n v="-1512"/>
    <n v="1704"/>
    <n v="247.6"/>
    <n v="-1456.4"/>
  </r>
  <r>
    <x v="18"/>
    <x v="0"/>
    <x v="0"/>
    <n v="8"/>
    <x v="8"/>
    <n v="3"/>
    <n v="9"/>
    <n v="9"/>
    <n v="12"/>
    <n v="24"/>
    <n v="32.200000000000003"/>
    <n v="32.200000000000003"/>
    <n v="8.2000000000000028"/>
    <n v="168"/>
    <n v="322"/>
    <n v="322"/>
    <n v="154"/>
    <n v="1512"/>
    <n v="11732"/>
    <n v="11732"/>
    <n v="10220"/>
    <n v="1704"/>
    <n v="12086.2"/>
    <n v="10382.200000000001"/>
  </r>
  <r>
    <x v="19"/>
    <x v="5"/>
    <x v="0"/>
    <n v="3"/>
    <x v="0"/>
    <n v="3"/>
    <n v="9"/>
    <n v="9"/>
    <n v="9"/>
    <n v="24"/>
    <n v="120"/>
    <n v="120"/>
    <n v="96"/>
    <n v="168"/>
    <n v="1492"/>
    <n v="1492"/>
    <n v="1324"/>
    <n v="1008"/>
    <n v="4175"/>
    <n v="4175"/>
    <n v="3167"/>
    <n v="1200"/>
    <n v="5787"/>
    <n v="4587"/>
  </r>
  <r>
    <x v="19"/>
    <x v="5"/>
    <x v="0"/>
    <n v="4"/>
    <x v="4"/>
    <n v="3"/>
    <n v="9"/>
    <n v="9"/>
    <n v="10"/>
    <n v="24"/>
    <n v="306"/>
    <n v="306"/>
    <n v="282"/>
    <n v="168"/>
    <n v="2440"/>
    <n v="2440"/>
    <n v="2272"/>
    <n v="1176"/>
    <n v="17812"/>
    <n v="17812"/>
    <n v="16636"/>
    <n v="1368"/>
    <n v="20558"/>
    <n v="19190"/>
  </r>
  <r>
    <x v="19"/>
    <x v="5"/>
    <x v="0"/>
    <n v="5"/>
    <x v="2"/>
    <n v="3"/>
    <n v="9"/>
    <n v="9"/>
    <n v="11"/>
    <n v="24"/>
    <m/>
    <n v="0"/>
    <n v="-24"/>
    <n v="168"/>
    <m/>
    <n v="0"/>
    <n v="-168"/>
    <n v="1344"/>
    <m/>
    <n v="0"/>
    <n v="-1344"/>
    <n v="1536"/>
    <s v=""/>
    <n v="-1536"/>
  </r>
  <r>
    <x v="19"/>
    <x v="5"/>
    <x v="0"/>
    <n v="6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19"/>
    <x v="5"/>
    <x v="0"/>
    <n v="8"/>
    <x v="1"/>
    <n v="3"/>
    <n v="9"/>
    <n v="9"/>
    <n v="12"/>
    <n v="24"/>
    <n v="104"/>
    <n v="104"/>
    <n v="80"/>
    <n v="168"/>
    <n v="978"/>
    <n v="978"/>
    <n v="810"/>
    <n v="1512"/>
    <n v="5300"/>
    <n v="5300"/>
    <n v="3788"/>
    <n v="1704"/>
    <n v="6382"/>
    <n v="4678"/>
  </r>
  <r>
    <x v="19"/>
    <x v="5"/>
    <x v="0"/>
    <n v="9"/>
    <x v="5"/>
    <n v="3"/>
    <n v="9"/>
    <n v="9"/>
    <n v="12"/>
    <n v="24"/>
    <n v="22.7"/>
    <n v="22.7"/>
    <n v="-1.3000000000000007"/>
    <n v="168"/>
    <n v="84"/>
    <n v="84"/>
    <n v="-84"/>
    <n v="1512"/>
    <n v="1355"/>
    <n v="1355"/>
    <n v="-157"/>
    <n v="1704"/>
    <n v="1461.7"/>
    <n v="-242.29999999999995"/>
  </r>
  <r>
    <x v="20"/>
    <x v="1"/>
    <x v="0"/>
    <n v="3"/>
    <x v="0"/>
    <n v="3"/>
    <n v="9"/>
    <n v="9"/>
    <n v="9"/>
    <n v="24"/>
    <n v="153"/>
    <n v="153"/>
    <n v="129"/>
    <n v="168"/>
    <n v="923"/>
    <n v="923"/>
    <n v="755"/>
    <n v="1008"/>
    <n v="3574"/>
    <n v="3574"/>
    <n v="2566"/>
    <n v="1200"/>
    <n v="4650"/>
    <n v="3450"/>
  </r>
  <r>
    <x v="20"/>
    <x v="1"/>
    <x v="0"/>
    <n v="4"/>
    <x v="0"/>
    <n v="3"/>
    <n v="9"/>
    <n v="9"/>
    <n v="9"/>
    <n v="24"/>
    <m/>
    <n v="0"/>
    <n v="-24"/>
    <n v="168"/>
    <m/>
    <n v="0"/>
    <n v="-168"/>
    <n v="1008"/>
    <m/>
    <n v="0"/>
    <n v="-1008"/>
    <n v="1200"/>
    <s v=""/>
    <n v="-1200"/>
  </r>
  <r>
    <x v="20"/>
    <x v="1"/>
    <x v="0"/>
    <n v="5"/>
    <x v="1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20"/>
    <x v="1"/>
    <x v="0"/>
    <n v="6"/>
    <x v="0"/>
    <n v="3"/>
    <n v="9"/>
    <n v="9"/>
    <n v="9"/>
    <n v="24"/>
    <n v="106"/>
    <n v="106"/>
    <n v="82"/>
    <n v="168"/>
    <n v="1200"/>
    <n v="1200"/>
    <n v="1032"/>
    <n v="1008"/>
    <n v="3800"/>
    <n v="3800"/>
    <n v="2792"/>
    <n v="1200"/>
    <n v="5106"/>
    <n v="3906"/>
  </r>
  <r>
    <x v="20"/>
    <x v="1"/>
    <x v="0"/>
    <n v="7"/>
    <x v="4"/>
    <n v="3"/>
    <n v="9"/>
    <n v="9"/>
    <n v="10"/>
    <n v="24"/>
    <n v="24"/>
    <n v="24"/>
    <n v="0"/>
    <n v="168"/>
    <n v="303"/>
    <n v="303"/>
    <n v="135"/>
    <n v="1176"/>
    <n v="2319"/>
    <n v="2319"/>
    <n v="1143"/>
    <n v="1368"/>
    <n v="2646"/>
    <n v="1278"/>
  </r>
  <r>
    <x v="20"/>
    <x v="1"/>
    <x v="0"/>
    <n v="8"/>
    <x v="4"/>
    <n v="3"/>
    <n v="9"/>
    <n v="9"/>
    <n v="10"/>
    <n v="24"/>
    <m/>
    <n v="0"/>
    <n v="-24"/>
    <n v="168"/>
    <m/>
    <n v="0"/>
    <n v="-168"/>
    <n v="1176"/>
    <m/>
    <n v="0"/>
    <n v="-1176"/>
    <n v="1368"/>
    <s v=""/>
    <n v="-1368"/>
  </r>
  <r>
    <x v="21"/>
    <x v="0"/>
    <x v="0"/>
    <n v="1"/>
    <x v="4"/>
    <n v="3"/>
    <n v="9"/>
    <n v="9"/>
    <n v="10"/>
    <n v="24"/>
    <n v="39.1"/>
    <n v="39.1"/>
    <n v="15.100000000000001"/>
    <n v="168"/>
    <n v="200"/>
    <n v="200"/>
    <n v="32"/>
    <n v="1176"/>
    <n v="1347"/>
    <n v="1347"/>
    <n v="171"/>
    <n v="1368"/>
    <n v="1586.1"/>
    <n v="218.09999999999991"/>
  </r>
  <r>
    <x v="21"/>
    <x v="0"/>
    <x v="0"/>
    <n v="3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21"/>
    <x v="0"/>
    <x v="0"/>
    <n v="5"/>
    <x v="4"/>
    <n v="3"/>
    <n v="9"/>
    <n v="9"/>
    <n v="10"/>
    <n v="24"/>
    <n v="28.3"/>
    <n v="28.3"/>
    <n v="4.3000000000000007"/>
    <n v="168"/>
    <n v="194"/>
    <n v="194"/>
    <n v="26"/>
    <n v="1176"/>
    <n v="709"/>
    <n v="709"/>
    <n v="-467"/>
    <n v="1368"/>
    <n v="931.3"/>
    <n v="-436.70000000000005"/>
  </r>
  <r>
    <x v="21"/>
    <x v="0"/>
    <x v="0"/>
    <n v="6"/>
    <x v="2"/>
    <n v="3"/>
    <n v="9"/>
    <n v="9"/>
    <n v="11"/>
    <n v="24"/>
    <n v="16.5"/>
    <n v="16.5"/>
    <n v="-7.5"/>
    <n v="168"/>
    <m/>
    <n v="0"/>
    <n v="-168"/>
    <n v="1344"/>
    <m/>
    <n v="0"/>
    <n v="-1344"/>
    <n v="1536"/>
    <n v="16.5"/>
    <n v="-1519.5"/>
  </r>
  <r>
    <x v="21"/>
    <x v="0"/>
    <x v="0"/>
    <n v="7"/>
    <x v="3"/>
    <n v="3"/>
    <n v="9"/>
    <n v="9"/>
    <n v="12"/>
    <n v="24"/>
    <n v="315.2"/>
    <n v="315.2"/>
    <n v="291.2"/>
    <n v="168"/>
    <n v="2932"/>
    <n v="2932"/>
    <n v="2764"/>
    <n v="1512"/>
    <n v="39294"/>
    <n v="39294"/>
    <n v="37782"/>
    <n v="1704"/>
    <n v="42541.2"/>
    <n v="40837.199999999997"/>
  </r>
  <r>
    <x v="21"/>
    <x v="0"/>
    <x v="0"/>
    <n v="8"/>
    <x v="3"/>
    <n v="3"/>
    <n v="9"/>
    <n v="9"/>
    <n v="12"/>
    <n v="24"/>
    <n v="16.7"/>
    <n v="16.7"/>
    <n v="-7.3000000000000007"/>
    <n v="168"/>
    <m/>
    <n v="0"/>
    <n v="-168"/>
    <n v="1512"/>
    <m/>
    <n v="0"/>
    <n v="-1512"/>
    <n v="1704"/>
    <n v="16.7"/>
    <n v="-1687.3"/>
  </r>
  <r>
    <x v="21"/>
    <x v="0"/>
    <x v="0"/>
    <n v="9"/>
    <x v="5"/>
    <n v="3"/>
    <n v="9"/>
    <n v="9"/>
    <n v="12"/>
    <n v="24"/>
    <m/>
    <n v="0"/>
    <n v="-24"/>
    <n v="168"/>
    <m/>
    <n v="0"/>
    <n v="-168"/>
    <n v="1512"/>
    <m/>
    <n v="0"/>
    <n v="-1512"/>
    <n v="1704"/>
    <s v=""/>
    <n v="-1704"/>
  </r>
  <r>
    <x v="22"/>
    <x v="6"/>
    <x v="2"/>
    <m/>
    <x v="9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0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outline="1" outlineData="1" multipleFieldFilters="0" rowHeaderCaption="Date">
  <location ref="B9:E30" firstHeaderRow="0" firstDataRow="1" firstDataCol="1" rowPageCount="3" colPageCount="1"/>
  <pivotFields count="24">
    <pivotField axis="axisRow" numFmtId="164" showAll="0" sortType="ascending">
      <items count="151">
        <item m="1" x="117"/>
        <item m="1" x="142"/>
        <item m="1" x="138"/>
        <item m="1" x="136"/>
        <item m="1" x="134"/>
        <item m="1" x="99"/>
        <item m="1" x="93"/>
        <item m="1" x="86"/>
        <item m="1" x="80"/>
        <item m="1" x="83"/>
        <item m="1" x="79"/>
        <item m="1" x="73"/>
        <item m="1" x="69"/>
        <item m="1" x="37"/>
        <item m="1" x="31"/>
        <item m="1" x="23"/>
        <item m="1" x="90"/>
        <item m="1" x="143"/>
        <item m="1" x="45"/>
        <item m="1" x="39"/>
        <item m="1" x="33"/>
        <item m="1" x="25"/>
        <item m="1" x="144"/>
        <item m="1" x="128"/>
        <item m="1" x="118"/>
        <item m="1" x="110"/>
        <item m="1" x="102"/>
        <item m="1" x="132"/>
        <item m="1" x="131"/>
        <item m="1" x="121"/>
        <item m="1" x="113"/>
        <item m="1" x="78"/>
        <item m="1" x="74"/>
        <item m="1" x="71"/>
        <item m="1" x="64"/>
        <item m="1" x="57"/>
        <item m="1" x="26"/>
        <item m="1" x="145"/>
        <item m="1" x="139"/>
        <item m="1" x="66"/>
        <item m="1" x="36"/>
        <item m="1" x="30"/>
        <item m="1" x="125"/>
        <item m="1" x="149"/>
        <item m="1" x="88"/>
        <item m="1" x="141"/>
        <item m="1" x="122"/>
        <item m="1" x="146"/>
        <item m="1" x="133"/>
        <item m="1" x="114"/>
        <item m="1" x="106"/>
        <item m="1" x="91"/>
        <item m="1" x="126"/>
        <item m="1" x="115"/>
        <item m="1" x="108"/>
        <item m="1" x="47"/>
        <item m="1" x="100"/>
        <item m="1" x="123"/>
        <item m="1" x="87"/>
        <item m="1" x="81"/>
        <item m="1" x="60"/>
        <item m="1" x="75"/>
        <item m="1" x="46"/>
        <item m="1" x="40"/>
        <item m="1" x="34"/>
        <item m="1" x="27"/>
        <item m="1" x="32"/>
        <item m="1" x="24"/>
        <item m="1" x="84"/>
        <item m="1" x="116"/>
        <item m="1" x="109"/>
        <item m="1" x="101"/>
        <item m="1" x="94"/>
        <item m="1" x="129"/>
        <item m="1" x="119"/>
        <item m="1" x="111"/>
        <item m="1" x="103"/>
        <item m="1" x="95"/>
        <item m="1" x="70"/>
        <item m="1" x="62"/>
        <item m="1" x="54"/>
        <item m="1" x="51"/>
        <item m="1" x="76"/>
        <item m="1" x="72"/>
        <item m="1" x="65"/>
        <item m="1" x="58"/>
        <item m="1" x="28"/>
        <item m="1" x="147"/>
        <item m="1" x="140"/>
        <item m="1" x="137"/>
        <item m="1" x="135"/>
        <item m="1" x="104"/>
        <item m="1" x="96"/>
        <item m="1" x="89"/>
        <item m="1" x="82"/>
        <item m="1" x="55"/>
        <item m="1" x="38"/>
        <item m="1" x="107"/>
        <item m="1" x="67"/>
        <item m="1" x="98"/>
        <item m="1" x="42"/>
        <item m="1" x="92"/>
        <item m="1" x="85"/>
        <item m="1" x="97"/>
        <item m="1" x="77"/>
        <item m="1" x="59"/>
        <item m="1" x="52"/>
        <item m="1" x="48"/>
        <item m="1" x="43"/>
        <item m="1" x="68"/>
        <item m="1" x="61"/>
        <item m="1" x="50"/>
        <item m="1" x="127"/>
        <item m="1" x="41"/>
        <item m="1" x="35"/>
        <item m="1" x="29"/>
        <item m="1" x="63"/>
        <item m="1" x="148"/>
        <item m="1" x="130"/>
        <item m="1" x="120"/>
        <item m="1" x="112"/>
        <item m="1" x="105"/>
        <item m="1" x="53"/>
        <item m="1" x="49"/>
        <item m="1" x="124"/>
        <item m="1" x="44"/>
        <item m="1"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multipleItemSelectionAllowed="1" showAll="0">
      <items count="12">
        <item x="1"/>
        <item x="0"/>
        <item m="1" x="8"/>
        <item m="1" x="10"/>
        <item m="1" x="7"/>
        <item x="6"/>
        <item x="2"/>
        <item m="1" x="9"/>
        <item x="4"/>
        <item x="3"/>
        <item x="5"/>
        <item t="default"/>
      </items>
    </pivotField>
    <pivotField axis="axisPage" multipleItemSelectionAllowed="1" showAll="0" defaultSubtotal="0">
      <items count="4">
        <item x="0"/>
        <item m="1" x="3"/>
        <item h="1" x="2"/>
        <item h="1" x="1"/>
      </items>
    </pivotField>
    <pivotField showAll="0"/>
    <pivotField axis="axisPage" multipleItemSelectionAllowed="1" showAll="0">
      <items count="18">
        <item x="0"/>
        <item x="4"/>
        <item x="2"/>
        <item x="1"/>
        <item x="5"/>
        <item x="3"/>
        <item x="7"/>
        <item x="8"/>
        <item m="1" x="11"/>
        <item x="6"/>
        <item m="1" x="15"/>
        <item m="1" x="13"/>
        <item x="9"/>
        <item h="1" m="1" x="14"/>
        <item h="1" m="1" x="12"/>
        <item h="1" m="1" x="16"/>
        <item h="1" m="1"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44" showAll="0"/>
    <pivotField numFmtId="8" showAll="0"/>
    <pivotField showAll="0"/>
    <pivotField numFmtId="44" showAll="0"/>
    <pivotField numFmtId="44" showAll="0"/>
    <pivotField numFmtId="8" showAll="0"/>
    <pivotField showAll="0"/>
    <pivotField numFmtId="44" showAll="0"/>
    <pivotField numFmtId="44" showAll="0"/>
    <pivotField dataField="1" numFmtId="44" showAll="0"/>
    <pivotField dataField="1" showAll="0"/>
    <pivotField dataField="1" numFmtId="44" showAll="0"/>
  </pivotFields>
  <rowFields count="1">
    <field x="0"/>
  </rowFields>
  <rowItems count="21"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2"/>
    </i>
    <i>
      <x v="143"/>
    </i>
    <i>
      <x v="144"/>
    </i>
    <i>
      <x v="145"/>
    </i>
    <i>
      <x v="146"/>
    </i>
    <i>
      <x v="147"/>
    </i>
    <i>
      <x v="14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3">
    <pageField fld="1" hier="-1"/>
    <pageField fld="4" hier="-1"/>
    <pageField fld="2" hier="-1"/>
  </pageFields>
  <dataFields count="3">
    <dataField name="Bet" fld="21" baseField="0" baseItem="0"/>
    <dataField name="Ret" fld="22" baseField="0" baseItem="0"/>
    <dataField name="Profit" fld="23" baseField="0" baseItem="0"/>
  </dataFields>
  <formats count="19">
    <format dxfId="104">
      <pivotArea outline="0" collapsedLevelsAreSubtotals="1" fieldPosition="0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grandRow="1" outline="0" fieldPosition="0"/>
    </format>
    <format dxfId="9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field="0" type="button" dataOnly="0" labelOnly="1" outline="0" axis="axisRow" fieldPosition="0"/>
    </format>
    <format dxfId="91">
      <pivotArea dataOnly="0" labelOnly="1" grandRow="1" outline="0" fieldPosition="0"/>
    </format>
    <format dxfId="90">
      <pivotArea grandRow="1" outline="0" collapsedLevelsAreSubtotals="1" fieldPosition="0"/>
    </format>
    <format dxfId="89">
      <pivotArea grandRow="1" outline="0" collapsedLevelsAreSubtotals="1" fieldPosition="0"/>
    </format>
    <format dxfId="88">
      <pivotArea grandRow="1" outline="0" collapsedLevelsAreSubtotals="1" fieldPosition="0"/>
    </format>
    <format dxfId="87">
      <pivotArea grandRow="1" outline="0" collapsedLevelsAreSubtotals="1" fieldPosition="0"/>
    </format>
    <format dxfId="86">
      <pivotArea grandRow="1"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2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B1:BE140"/>
  <sheetViews>
    <sheetView showGridLines="0" tabSelected="1" topLeftCell="E1" zoomScale="90" zoomScaleNormal="90" workbookViewId="0">
      <pane ySplit="5115" topLeftCell="A109" activePane="bottomLeft"/>
      <selection activeCell="AJ1" sqref="AJ1:AN1048576"/>
      <selection pane="bottomLeft" activeCell="AU118" sqref="AU118"/>
    </sheetView>
  </sheetViews>
  <sheetFormatPr defaultRowHeight="15" x14ac:dyDescent="0.25"/>
  <cols>
    <col min="1" max="4" width="0" hidden="1" customWidth="1"/>
    <col min="5" max="5" width="5.28515625" customWidth="1"/>
    <col min="6" max="6" width="8.85546875" customWidth="1"/>
    <col min="7" max="7" width="4.140625" customWidth="1"/>
    <col min="8" max="8" width="3.7109375" customWidth="1"/>
    <col min="9" max="9" width="10.140625" style="28" bestFit="1" customWidth="1"/>
    <col min="10" max="10" width="6" style="9" customWidth="1"/>
    <col min="11" max="11" width="7.28515625" style="9" customWidth="1"/>
    <col min="12" max="12" width="4.85546875" style="9" customWidth="1"/>
    <col min="13" max="13" width="5.28515625" style="9" customWidth="1"/>
    <col min="14" max="17" width="4.42578125" style="9" customWidth="1"/>
    <col min="18" max="19" width="8.28515625" style="9" customWidth="1"/>
    <col min="20" max="21" width="8.5703125" style="9" customWidth="1"/>
    <col min="22" max="22" width="8.140625" style="9" customWidth="1"/>
    <col min="23" max="23" width="8" style="9" customWidth="1"/>
    <col min="24" max="24" width="9.28515625" style="9" customWidth="1"/>
    <col min="25" max="25" width="9" style="9" customWidth="1"/>
    <col min="26" max="27" width="9.42578125" style="10" customWidth="1"/>
    <col min="28" max="28" width="9.7109375" style="10" customWidth="1"/>
    <col min="29" max="29" width="9.5703125" style="10" customWidth="1"/>
    <col min="30" max="30" width="8.85546875" style="10" customWidth="1"/>
    <col min="31" max="31" width="9" style="9" customWidth="1"/>
    <col min="32" max="32" width="9.28515625" style="11" customWidth="1"/>
    <col min="33" max="35" width="9.140625" style="9" customWidth="1"/>
    <col min="36" max="40" width="9.85546875" style="9" customWidth="1"/>
    <col min="41" max="41" width="9" style="9" customWidth="1"/>
    <col min="42" max="42" width="10.42578125" style="9" customWidth="1"/>
    <col min="43" max="44" width="9.140625" customWidth="1"/>
  </cols>
  <sheetData>
    <row r="1" spans="9:57" ht="23.25" customHeight="1" x14ac:dyDescent="0.35">
      <c r="AJ1" s="83">
        <v>100</v>
      </c>
    </row>
    <row r="2" spans="9:57" ht="36" customHeight="1" x14ac:dyDescent="0.35">
      <c r="I2" s="79"/>
      <c r="R2" s="98" t="s">
        <v>63</v>
      </c>
      <c r="S2" s="99"/>
      <c r="T2" s="99"/>
      <c r="U2" s="99"/>
      <c r="V2" s="99"/>
      <c r="W2" s="99"/>
      <c r="X2" s="99"/>
      <c r="Y2" s="99"/>
      <c r="Z2" s="99"/>
      <c r="AA2" s="99"/>
      <c r="AB2" s="99"/>
      <c r="AC2" s="100"/>
    </row>
    <row r="3" spans="9:57" s="14" customFormat="1" ht="24" customHeight="1" x14ac:dyDescent="0.25">
      <c r="R3" s="87" t="s">
        <v>41</v>
      </c>
      <c r="S3" s="87"/>
      <c r="T3" s="87"/>
      <c r="U3" s="87"/>
      <c r="V3" s="88" t="s">
        <v>42</v>
      </c>
      <c r="W3" s="89"/>
      <c r="X3" s="89"/>
      <c r="Y3" s="90"/>
      <c r="Z3" s="87" t="s">
        <v>43</v>
      </c>
      <c r="AA3" s="87"/>
      <c r="AB3" s="87"/>
      <c r="AC3" s="87"/>
      <c r="AD3" s="15"/>
      <c r="AF3" s="16"/>
      <c r="AG3" s="97" t="s">
        <v>62</v>
      </c>
      <c r="AH3" s="97"/>
      <c r="AI3" s="97"/>
      <c r="AJ3" s="97"/>
      <c r="AK3" s="97"/>
      <c r="AL3" s="97"/>
      <c r="AM3" s="97"/>
      <c r="AN3" s="97"/>
      <c r="AO3" s="97"/>
      <c r="AY3"/>
      <c r="AZ3"/>
      <c r="BA3"/>
      <c r="BB3"/>
      <c r="BC3"/>
      <c r="BD3"/>
      <c r="BE3"/>
    </row>
    <row r="4" spans="9:57" s="3" customFormat="1" ht="23.25" customHeight="1" x14ac:dyDescent="0.25">
      <c r="I4" s="78" t="s">
        <v>55</v>
      </c>
      <c r="J4" s="8"/>
      <c r="K4" s="8"/>
      <c r="L4" s="8"/>
      <c r="M4" s="8"/>
      <c r="N4" s="14">
        <v>3</v>
      </c>
      <c r="O4" s="14">
        <v>9</v>
      </c>
      <c r="P4" s="14">
        <v>9</v>
      </c>
      <c r="Q4" s="14">
        <v>12</v>
      </c>
      <c r="R4" s="45" t="s">
        <v>9</v>
      </c>
      <c r="S4" s="95" t="s">
        <v>30</v>
      </c>
      <c r="T4" s="18">
        <v>24</v>
      </c>
      <c r="U4" s="18">
        <v>24</v>
      </c>
      <c r="V4" s="59" t="s">
        <v>10</v>
      </c>
      <c r="W4" s="95" t="s">
        <v>30</v>
      </c>
      <c r="X4" s="18">
        <v>168</v>
      </c>
      <c r="Y4" s="18">
        <v>168</v>
      </c>
      <c r="Z4" s="59" t="s">
        <v>13</v>
      </c>
      <c r="AA4" s="95" t="s">
        <v>30</v>
      </c>
      <c r="AB4" s="18">
        <v>1512</v>
      </c>
      <c r="AC4" s="18">
        <v>1512</v>
      </c>
      <c r="AD4" s="8"/>
      <c r="AE4" s="8"/>
      <c r="AF4" s="8"/>
      <c r="AG4" s="84" t="str">
        <f>"Flexi Exacta"&amp;" "&amp;"$"&amp;$AJ$1</f>
        <v>Flexi Exacta $100</v>
      </c>
      <c r="AH4" s="85"/>
      <c r="AI4" s="86"/>
      <c r="AJ4" s="91" t="str">
        <f>"Flexi Tri"&amp;" "&amp;"$"&amp;AJ1</f>
        <v>Flexi Tri $100</v>
      </c>
      <c r="AK4" s="91"/>
      <c r="AL4" s="91"/>
      <c r="AM4" s="84" t="str">
        <f>"Flexi F4"&amp;" "&amp;"$"&amp;$AJ$1</f>
        <v>Flexi F4 $100</v>
      </c>
      <c r="AN4" s="85"/>
      <c r="AO4" s="86"/>
      <c r="AP4" s="14"/>
      <c r="AY4"/>
      <c r="AZ4"/>
      <c r="BA4"/>
      <c r="BB4"/>
      <c r="BC4"/>
      <c r="BD4"/>
      <c r="BE4"/>
    </row>
    <row r="5" spans="9:57" s="3" customFormat="1" ht="1.5" customHeight="1" thickBot="1" x14ac:dyDescent="0.3">
      <c r="J5" s="8"/>
      <c r="K5" s="8"/>
      <c r="L5" s="8"/>
      <c r="M5" s="8"/>
      <c r="N5" s="8"/>
      <c r="O5" s="8"/>
      <c r="P5" s="8"/>
      <c r="Q5" s="8"/>
      <c r="R5" s="44"/>
      <c r="S5" s="18"/>
      <c r="T5" s="65"/>
      <c r="U5" s="65"/>
      <c r="V5" s="44"/>
      <c r="W5" s="19"/>
      <c r="X5" s="65"/>
      <c r="Y5" s="65"/>
      <c r="Z5" s="44"/>
      <c r="AA5" s="19"/>
      <c r="AB5" s="65"/>
      <c r="AC5" s="65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/>
      <c r="AZ5"/>
      <c r="BA5"/>
      <c r="BB5"/>
      <c r="BC5"/>
      <c r="BD5"/>
      <c r="BE5"/>
    </row>
    <row r="6" spans="9:57" s="24" customFormat="1" ht="36.75" customHeight="1" x14ac:dyDescent="0.25">
      <c r="I6" s="49" t="s">
        <v>0</v>
      </c>
      <c r="J6" s="38" t="s">
        <v>1</v>
      </c>
      <c r="K6" s="69" t="s">
        <v>44</v>
      </c>
      <c r="L6" s="38" t="s">
        <v>2</v>
      </c>
      <c r="M6" s="22" t="s">
        <v>33</v>
      </c>
      <c r="N6" s="63" t="s">
        <v>51</v>
      </c>
      <c r="O6" s="60" t="s">
        <v>48</v>
      </c>
      <c r="P6" s="60" t="s">
        <v>49</v>
      </c>
      <c r="Q6" s="60" t="s">
        <v>50</v>
      </c>
      <c r="R6" s="21" t="s">
        <v>19</v>
      </c>
      <c r="S6" s="21" t="s">
        <v>20</v>
      </c>
      <c r="T6" s="21" t="s">
        <v>21</v>
      </c>
      <c r="U6" s="21" t="s">
        <v>35</v>
      </c>
      <c r="V6" s="22" t="s">
        <v>11</v>
      </c>
      <c r="W6" s="22" t="s">
        <v>12</v>
      </c>
      <c r="X6" s="22" t="s">
        <v>17</v>
      </c>
      <c r="Y6" s="22" t="s">
        <v>36</v>
      </c>
      <c r="Z6" s="23" t="s">
        <v>14</v>
      </c>
      <c r="AA6" s="23" t="s">
        <v>15</v>
      </c>
      <c r="AB6" s="23" t="s">
        <v>18</v>
      </c>
      <c r="AC6" s="23" t="s">
        <v>37</v>
      </c>
      <c r="AD6" s="39" t="s">
        <v>8</v>
      </c>
      <c r="AE6" s="39" t="s">
        <v>22</v>
      </c>
      <c r="AF6" s="74" t="s">
        <v>16</v>
      </c>
      <c r="AG6" s="21" t="s">
        <v>60</v>
      </c>
      <c r="AH6" s="21" t="s">
        <v>57</v>
      </c>
      <c r="AI6" s="21" t="s">
        <v>59</v>
      </c>
      <c r="AJ6" s="75" t="s">
        <v>61</v>
      </c>
      <c r="AK6" s="76" t="s">
        <v>56</v>
      </c>
      <c r="AL6" s="77" t="s">
        <v>58</v>
      </c>
      <c r="AM6" s="71" t="s">
        <v>60</v>
      </c>
      <c r="AN6" s="72" t="s">
        <v>57</v>
      </c>
      <c r="AO6" s="73" t="s">
        <v>59</v>
      </c>
      <c r="AP6" s="80" t="s">
        <v>16</v>
      </c>
      <c r="AY6"/>
      <c r="AZ6"/>
      <c r="BA6"/>
      <c r="BB6"/>
      <c r="BC6"/>
      <c r="BD6"/>
      <c r="BE6"/>
    </row>
    <row r="7" spans="9:57" s="33" customFormat="1" ht="12" x14ac:dyDescent="0.2">
      <c r="I7" s="29">
        <v>43831</v>
      </c>
      <c r="J7" s="6" t="s">
        <v>3</v>
      </c>
      <c r="K7" s="6" t="s">
        <v>45</v>
      </c>
      <c r="L7" s="6">
        <v>2</v>
      </c>
      <c r="M7" s="6">
        <v>9</v>
      </c>
      <c r="N7" s="61">
        <v>3</v>
      </c>
      <c r="O7" s="61">
        <f t="shared" ref="O7:O27" si="0">IF(M7&lt;$O$4,M7,$O$4)</f>
        <v>9</v>
      </c>
      <c r="P7" s="61">
        <f t="shared" ref="P7:P27" si="1">IF(M7&lt;$P$4,M7,$P$4)</f>
        <v>9</v>
      </c>
      <c r="Q7" s="61">
        <f t="shared" ref="Q7:Q27" si="2">IF(M7&lt;$Q$4,M7,$Q$4)</f>
        <v>9</v>
      </c>
      <c r="R7" s="48">
        <f t="shared" ref="R7:R27" si="3">N7*(O7-1)</f>
        <v>24</v>
      </c>
      <c r="S7" s="12"/>
      <c r="T7" s="48">
        <f t="shared" ref="T7:T27" si="4">S7</f>
        <v>0</v>
      </c>
      <c r="U7" s="48">
        <f t="shared" ref="U7:U27" si="5">IF(T7="",R7*-1,T7-R7)</f>
        <v>-24</v>
      </c>
      <c r="V7" s="48">
        <f t="shared" ref="V7:V27" si="6">(R7*(P7-2))</f>
        <v>168</v>
      </c>
      <c r="W7" s="48"/>
      <c r="X7" s="48">
        <f t="shared" ref="X7:X27" si="7">W7</f>
        <v>0</v>
      </c>
      <c r="Y7" s="48">
        <f t="shared" ref="Y7:Y27" si="8">IF(X7="",V7*-1,X7-V7)</f>
        <v>-168</v>
      </c>
      <c r="Z7" s="48">
        <f t="shared" ref="Z7:Z27" si="9">V7*(Q7-3)</f>
        <v>1008</v>
      </c>
      <c r="AA7" s="64"/>
      <c r="AB7" s="48">
        <f t="shared" ref="AB7:AB67" si="10">AA7</f>
        <v>0</v>
      </c>
      <c r="AC7" s="48">
        <f t="shared" ref="AC7:AC67" si="11">IF(AB7="",Z7*-1,AB7-Z7)</f>
        <v>-1008</v>
      </c>
      <c r="AD7" s="67">
        <f t="shared" ref="AD7:AD27" si="12">R7+V7+Z7</f>
        <v>1200</v>
      </c>
      <c r="AE7" s="67" t="str">
        <f t="shared" ref="AE7:AE27" si="13">IF(AND(S7="",W7="",AA7=""),"",IF(W7="",T7,IF(AA7="",T7+X7,(T7+X7+AB7))))</f>
        <v/>
      </c>
      <c r="AF7" s="50">
        <f t="shared" ref="AF7:AF27" si="14">IF(AE7="",(AD7*-1),AE7-AD7)</f>
        <v>-1200</v>
      </c>
      <c r="AG7" s="92">
        <f t="shared" ref="AG7:AG70" si="15">$AJ$1</f>
        <v>100</v>
      </c>
      <c r="AH7" s="92">
        <f>((S7/24*100)*($AJ$1/100))</f>
        <v>0</v>
      </c>
      <c r="AI7" s="82">
        <f>AH7-AG7</f>
        <v>-100</v>
      </c>
      <c r="AJ7" s="92">
        <f t="shared" ref="AJ7:AJ38" si="16">$AJ$1</f>
        <v>100</v>
      </c>
      <c r="AK7" s="92">
        <f t="shared" ref="AK7:AK38" si="17">(W7/168*100)*($AJ$1/100)</f>
        <v>0</v>
      </c>
      <c r="AL7" s="82">
        <f>AK7-AJ7</f>
        <v>-100</v>
      </c>
      <c r="AM7" s="92">
        <f t="shared" ref="AM7:AM38" si="18">$AJ$1</f>
        <v>100</v>
      </c>
      <c r="AN7" s="92">
        <f t="shared" ref="AN7:AN38" si="19">((AA7/Z7)*100)*($AJ$1/100)</f>
        <v>0</v>
      </c>
      <c r="AO7" s="82">
        <f>AN7-AM7</f>
        <v>-100</v>
      </c>
      <c r="AP7" s="82">
        <f>AO7+AL7+AI7</f>
        <v>-300</v>
      </c>
    </row>
    <row r="8" spans="9:57" s="33" customFormat="1" ht="12.75" customHeight="1" x14ac:dyDescent="0.2">
      <c r="I8" s="29">
        <v>43831</v>
      </c>
      <c r="J8" s="6" t="s">
        <v>3</v>
      </c>
      <c r="K8" s="6" t="s">
        <v>45</v>
      </c>
      <c r="L8" s="6">
        <v>5</v>
      </c>
      <c r="M8" s="6">
        <v>12</v>
      </c>
      <c r="N8" s="61">
        <v>3</v>
      </c>
      <c r="O8" s="61">
        <f t="shared" si="0"/>
        <v>9</v>
      </c>
      <c r="P8" s="61">
        <f t="shared" si="1"/>
        <v>9</v>
      </c>
      <c r="Q8" s="61">
        <f t="shared" si="2"/>
        <v>12</v>
      </c>
      <c r="R8" s="48">
        <f t="shared" si="3"/>
        <v>24</v>
      </c>
      <c r="S8" s="12">
        <v>219</v>
      </c>
      <c r="T8" s="48">
        <f t="shared" si="4"/>
        <v>219</v>
      </c>
      <c r="U8" s="48">
        <f t="shared" si="5"/>
        <v>195</v>
      </c>
      <c r="V8" s="48">
        <f t="shared" si="6"/>
        <v>168</v>
      </c>
      <c r="W8" s="48">
        <v>2100</v>
      </c>
      <c r="X8" s="48">
        <f t="shared" si="7"/>
        <v>2100</v>
      </c>
      <c r="Y8" s="48">
        <f t="shared" si="8"/>
        <v>1932</v>
      </c>
      <c r="Z8" s="48">
        <f t="shared" si="9"/>
        <v>1512</v>
      </c>
      <c r="AA8" s="64">
        <v>17100</v>
      </c>
      <c r="AB8" s="48">
        <f t="shared" si="10"/>
        <v>17100</v>
      </c>
      <c r="AC8" s="48">
        <f t="shared" si="11"/>
        <v>15588</v>
      </c>
      <c r="AD8" s="67">
        <f t="shared" si="12"/>
        <v>1704</v>
      </c>
      <c r="AE8" s="67">
        <f t="shared" si="13"/>
        <v>19419</v>
      </c>
      <c r="AF8" s="50">
        <f t="shared" si="14"/>
        <v>17715</v>
      </c>
      <c r="AG8" s="92">
        <f t="shared" si="15"/>
        <v>100</v>
      </c>
      <c r="AH8" s="92">
        <f t="shared" ref="AH8:AH71" si="20">((S8/24*100)*($AJ$1/100))</f>
        <v>912.5</v>
      </c>
      <c r="AI8" s="82">
        <f t="shared" ref="AI8:AI71" si="21">AH8-AG8</f>
        <v>812.5</v>
      </c>
      <c r="AJ8" s="92">
        <f t="shared" si="16"/>
        <v>100</v>
      </c>
      <c r="AK8" s="92">
        <f t="shared" si="17"/>
        <v>1250</v>
      </c>
      <c r="AL8" s="82">
        <f t="shared" ref="AL8:AL47" si="22">AK8-AJ8</f>
        <v>1150</v>
      </c>
      <c r="AM8" s="92">
        <f t="shared" si="18"/>
        <v>100</v>
      </c>
      <c r="AN8" s="92">
        <f t="shared" si="19"/>
        <v>1130.952380952381</v>
      </c>
      <c r="AO8" s="82">
        <f t="shared" ref="AO8:AO71" si="23">AN8-AM8</f>
        <v>1030.952380952381</v>
      </c>
      <c r="AP8" s="82">
        <f t="shared" ref="AP8:AP67" si="24">AO8+AL8+AI8</f>
        <v>2993.4523809523807</v>
      </c>
    </row>
    <row r="9" spans="9:57" s="33" customFormat="1" ht="12.75" customHeight="1" x14ac:dyDescent="0.2">
      <c r="I9" s="29">
        <v>43831</v>
      </c>
      <c r="J9" s="6" t="s">
        <v>3</v>
      </c>
      <c r="K9" s="6" t="s">
        <v>45</v>
      </c>
      <c r="L9" s="6">
        <v>6</v>
      </c>
      <c r="M9" s="6">
        <v>12</v>
      </c>
      <c r="N9" s="61">
        <v>3</v>
      </c>
      <c r="O9" s="61">
        <f t="shared" si="0"/>
        <v>9</v>
      </c>
      <c r="P9" s="61">
        <f t="shared" si="1"/>
        <v>9</v>
      </c>
      <c r="Q9" s="61">
        <f t="shared" si="2"/>
        <v>12</v>
      </c>
      <c r="R9" s="48">
        <f t="shared" si="3"/>
        <v>24</v>
      </c>
      <c r="S9" s="12"/>
      <c r="T9" s="48">
        <f t="shared" si="4"/>
        <v>0</v>
      </c>
      <c r="U9" s="48">
        <f t="shared" si="5"/>
        <v>-24</v>
      </c>
      <c r="V9" s="48">
        <f t="shared" si="6"/>
        <v>168</v>
      </c>
      <c r="W9" s="48"/>
      <c r="X9" s="48">
        <f t="shared" si="7"/>
        <v>0</v>
      </c>
      <c r="Y9" s="48">
        <f t="shared" si="8"/>
        <v>-168</v>
      </c>
      <c r="Z9" s="48">
        <f t="shared" si="9"/>
        <v>1512</v>
      </c>
      <c r="AA9" s="64"/>
      <c r="AB9" s="48">
        <f t="shared" si="10"/>
        <v>0</v>
      </c>
      <c r="AC9" s="48">
        <f t="shared" si="11"/>
        <v>-1512</v>
      </c>
      <c r="AD9" s="67">
        <f t="shared" si="12"/>
        <v>1704</v>
      </c>
      <c r="AE9" s="67" t="str">
        <f t="shared" si="13"/>
        <v/>
      </c>
      <c r="AF9" s="50">
        <f t="shared" si="14"/>
        <v>-1704</v>
      </c>
      <c r="AG9" s="92">
        <f t="shared" si="15"/>
        <v>100</v>
      </c>
      <c r="AH9" s="92">
        <f t="shared" si="20"/>
        <v>0</v>
      </c>
      <c r="AI9" s="82">
        <f t="shared" si="21"/>
        <v>-100</v>
      </c>
      <c r="AJ9" s="92">
        <f t="shared" si="16"/>
        <v>100</v>
      </c>
      <c r="AK9" s="92">
        <f t="shared" si="17"/>
        <v>0</v>
      </c>
      <c r="AL9" s="82">
        <f t="shared" si="22"/>
        <v>-100</v>
      </c>
      <c r="AM9" s="92">
        <f t="shared" si="18"/>
        <v>100</v>
      </c>
      <c r="AN9" s="92">
        <f t="shared" si="19"/>
        <v>0</v>
      </c>
      <c r="AO9" s="82">
        <f t="shared" si="23"/>
        <v>-100</v>
      </c>
      <c r="AP9" s="82">
        <f t="shared" si="24"/>
        <v>-300</v>
      </c>
    </row>
    <row r="10" spans="9:57" s="33" customFormat="1" ht="12.75" customHeight="1" x14ac:dyDescent="0.2">
      <c r="I10" s="29">
        <v>43831</v>
      </c>
      <c r="J10" s="6" t="s">
        <v>3</v>
      </c>
      <c r="K10" s="6" t="s">
        <v>45</v>
      </c>
      <c r="L10" s="6">
        <v>7</v>
      </c>
      <c r="M10" s="6">
        <v>11</v>
      </c>
      <c r="N10" s="61">
        <v>3</v>
      </c>
      <c r="O10" s="61">
        <f t="shared" si="0"/>
        <v>9</v>
      </c>
      <c r="P10" s="61">
        <f t="shared" si="1"/>
        <v>9</v>
      </c>
      <c r="Q10" s="61">
        <f t="shared" si="2"/>
        <v>11</v>
      </c>
      <c r="R10" s="48">
        <f t="shared" si="3"/>
        <v>24</v>
      </c>
      <c r="S10" s="12">
        <v>84</v>
      </c>
      <c r="T10" s="48">
        <f t="shared" si="4"/>
        <v>84</v>
      </c>
      <c r="U10" s="48">
        <f t="shared" si="5"/>
        <v>60</v>
      </c>
      <c r="V10" s="48">
        <f t="shared" si="6"/>
        <v>168</v>
      </c>
      <c r="W10" s="48">
        <v>848</v>
      </c>
      <c r="X10" s="48">
        <f t="shared" si="7"/>
        <v>848</v>
      </c>
      <c r="Y10" s="48">
        <f t="shared" si="8"/>
        <v>680</v>
      </c>
      <c r="Z10" s="48">
        <f t="shared" si="9"/>
        <v>1344</v>
      </c>
      <c r="AA10" s="64">
        <v>7800</v>
      </c>
      <c r="AB10" s="48">
        <f t="shared" si="10"/>
        <v>7800</v>
      </c>
      <c r="AC10" s="48">
        <f t="shared" si="11"/>
        <v>6456</v>
      </c>
      <c r="AD10" s="67">
        <f t="shared" si="12"/>
        <v>1536</v>
      </c>
      <c r="AE10" s="67">
        <f t="shared" si="13"/>
        <v>8732</v>
      </c>
      <c r="AF10" s="50">
        <f t="shared" si="14"/>
        <v>7196</v>
      </c>
      <c r="AG10" s="92">
        <f t="shared" si="15"/>
        <v>100</v>
      </c>
      <c r="AH10" s="92">
        <f t="shared" si="20"/>
        <v>350</v>
      </c>
      <c r="AI10" s="82">
        <f t="shared" si="21"/>
        <v>250</v>
      </c>
      <c r="AJ10" s="92">
        <f t="shared" si="16"/>
        <v>100</v>
      </c>
      <c r="AK10" s="92">
        <f t="shared" si="17"/>
        <v>504.76190476190476</v>
      </c>
      <c r="AL10" s="82">
        <f t="shared" si="22"/>
        <v>404.76190476190476</v>
      </c>
      <c r="AM10" s="92">
        <f t="shared" si="18"/>
        <v>100</v>
      </c>
      <c r="AN10" s="92">
        <f t="shared" si="19"/>
        <v>580.35714285714289</v>
      </c>
      <c r="AO10" s="82">
        <f t="shared" si="23"/>
        <v>480.35714285714289</v>
      </c>
      <c r="AP10" s="82">
        <f t="shared" si="24"/>
        <v>1135.1190476190477</v>
      </c>
    </row>
    <row r="11" spans="9:57" s="33" customFormat="1" ht="12" x14ac:dyDescent="0.2">
      <c r="I11" s="29">
        <v>43834</v>
      </c>
      <c r="J11" s="6" t="s">
        <v>32</v>
      </c>
      <c r="K11" s="6" t="s">
        <v>45</v>
      </c>
      <c r="L11" s="6">
        <v>3</v>
      </c>
      <c r="M11" s="6">
        <v>9</v>
      </c>
      <c r="N11" s="61">
        <v>3</v>
      </c>
      <c r="O11" s="61">
        <f t="shared" si="0"/>
        <v>9</v>
      </c>
      <c r="P11" s="61">
        <f t="shared" si="1"/>
        <v>9</v>
      </c>
      <c r="Q11" s="61">
        <f t="shared" si="2"/>
        <v>9</v>
      </c>
      <c r="R11" s="48">
        <f t="shared" si="3"/>
        <v>24</v>
      </c>
      <c r="S11" s="12">
        <v>44</v>
      </c>
      <c r="T11" s="48">
        <f t="shared" si="4"/>
        <v>44</v>
      </c>
      <c r="U11" s="48">
        <f t="shared" si="5"/>
        <v>20</v>
      </c>
      <c r="V11" s="48">
        <f t="shared" si="6"/>
        <v>168</v>
      </c>
      <c r="W11" s="48">
        <v>276</v>
      </c>
      <c r="X11" s="48">
        <f t="shared" si="7"/>
        <v>276</v>
      </c>
      <c r="Y11" s="48">
        <f t="shared" si="8"/>
        <v>108</v>
      </c>
      <c r="Z11" s="48">
        <f t="shared" si="9"/>
        <v>1008</v>
      </c>
      <c r="AA11" s="64">
        <v>1100</v>
      </c>
      <c r="AB11" s="48">
        <f t="shared" si="10"/>
        <v>1100</v>
      </c>
      <c r="AC11" s="48">
        <f t="shared" si="11"/>
        <v>92</v>
      </c>
      <c r="AD11" s="67">
        <f t="shared" si="12"/>
        <v>1200</v>
      </c>
      <c r="AE11" s="67">
        <f t="shared" si="13"/>
        <v>1420</v>
      </c>
      <c r="AF11" s="50">
        <f t="shared" si="14"/>
        <v>220</v>
      </c>
      <c r="AG11" s="92">
        <f t="shared" si="15"/>
        <v>100</v>
      </c>
      <c r="AH11" s="92">
        <f t="shared" si="20"/>
        <v>183.33333333333331</v>
      </c>
      <c r="AI11" s="82">
        <f t="shared" si="21"/>
        <v>83.333333333333314</v>
      </c>
      <c r="AJ11" s="92">
        <f t="shared" si="16"/>
        <v>100</v>
      </c>
      <c r="AK11" s="92">
        <f t="shared" si="17"/>
        <v>164.28571428571428</v>
      </c>
      <c r="AL11" s="82">
        <f t="shared" si="22"/>
        <v>64.285714285714278</v>
      </c>
      <c r="AM11" s="92">
        <f t="shared" si="18"/>
        <v>100</v>
      </c>
      <c r="AN11" s="92">
        <f t="shared" si="19"/>
        <v>109.12698412698411</v>
      </c>
      <c r="AO11" s="82">
        <f t="shared" si="23"/>
        <v>9.1269841269841123</v>
      </c>
      <c r="AP11" s="82">
        <f t="shared" si="24"/>
        <v>156.74603174603169</v>
      </c>
    </row>
    <row r="12" spans="9:57" s="33" customFormat="1" ht="12.75" customHeight="1" x14ac:dyDescent="0.2">
      <c r="I12" s="29">
        <v>43834</v>
      </c>
      <c r="J12" s="6" t="s">
        <v>32</v>
      </c>
      <c r="K12" s="6" t="s">
        <v>45</v>
      </c>
      <c r="L12" s="6">
        <v>4</v>
      </c>
      <c r="M12" s="6">
        <v>14</v>
      </c>
      <c r="N12" s="61">
        <v>3</v>
      </c>
      <c r="O12" s="61">
        <f t="shared" si="0"/>
        <v>9</v>
      </c>
      <c r="P12" s="61">
        <f t="shared" si="1"/>
        <v>9</v>
      </c>
      <c r="Q12" s="61">
        <f t="shared" si="2"/>
        <v>12</v>
      </c>
      <c r="R12" s="48">
        <f t="shared" si="3"/>
        <v>24</v>
      </c>
      <c r="S12" s="12">
        <v>14.3</v>
      </c>
      <c r="T12" s="48">
        <f t="shared" si="4"/>
        <v>14.3</v>
      </c>
      <c r="U12" s="48">
        <f t="shared" si="5"/>
        <v>-9.6999999999999993</v>
      </c>
      <c r="V12" s="48">
        <f t="shared" si="6"/>
        <v>168</v>
      </c>
      <c r="W12" s="48">
        <v>103</v>
      </c>
      <c r="X12" s="48">
        <f t="shared" si="7"/>
        <v>103</v>
      </c>
      <c r="Y12" s="48">
        <f t="shared" si="8"/>
        <v>-65</v>
      </c>
      <c r="Z12" s="48">
        <f t="shared" si="9"/>
        <v>1512</v>
      </c>
      <c r="AA12" s="64">
        <v>320</v>
      </c>
      <c r="AB12" s="48">
        <f t="shared" si="10"/>
        <v>320</v>
      </c>
      <c r="AC12" s="48">
        <f t="shared" si="11"/>
        <v>-1192</v>
      </c>
      <c r="AD12" s="67">
        <f t="shared" si="12"/>
        <v>1704</v>
      </c>
      <c r="AE12" s="67">
        <f t="shared" si="13"/>
        <v>437.3</v>
      </c>
      <c r="AF12" s="50">
        <f t="shared" si="14"/>
        <v>-1266.7</v>
      </c>
      <c r="AG12" s="92">
        <f t="shared" si="15"/>
        <v>100</v>
      </c>
      <c r="AH12" s="92">
        <f t="shared" si="20"/>
        <v>59.583333333333336</v>
      </c>
      <c r="AI12" s="82">
        <f t="shared" si="21"/>
        <v>-40.416666666666664</v>
      </c>
      <c r="AJ12" s="92">
        <f t="shared" si="16"/>
        <v>100</v>
      </c>
      <c r="AK12" s="92">
        <f t="shared" si="17"/>
        <v>61.30952380952381</v>
      </c>
      <c r="AL12" s="82">
        <f t="shared" si="22"/>
        <v>-38.69047619047619</v>
      </c>
      <c r="AM12" s="92">
        <f t="shared" si="18"/>
        <v>100</v>
      </c>
      <c r="AN12" s="92">
        <f t="shared" si="19"/>
        <v>21.164021164021165</v>
      </c>
      <c r="AO12" s="82">
        <f t="shared" si="23"/>
        <v>-78.835978835978835</v>
      </c>
      <c r="AP12" s="82">
        <f t="shared" si="24"/>
        <v>-157.9431216931217</v>
      </c>
    </row>
    <row r="13" spans="9:57" s="33" customFormat="1" ht="12" x14ac:dyDescent="0.2">
      <c r="I13" s="29">
        <v>43834</v>
      </c>
      <c r="J13" s="6" t="s">
        <v>32</v>
      </c>
      <c r="K13" s="6" t="s">
        <v>45</v>
      </c>
      <c r="L13" s="6">
        <v>5</v>
      </c>
      <c r="M13" s="6">
        <v>12</v>
      </c>
      <c r="N13" s="61">
        <v>3</v>
      </c>
      <c r="O13" s="61">
        <f t="shared" si="0"/>
        <v>9</v>
      </c>
      <c r="P13" s="61">
        <f t="shared" si="1"/>
        <v>9</v>
      </c>
      <c r="Q13" s="61">
        <f t="shared" si="2"/>
        <v>12</v>
      </c>
      <c r="R13" s="48">
        <f t="shared" si="3"/>
        <v>24</v>
      </c>
      <c r="S13" s="12">
        <v>51</v>
      </c>
      <c r="T13" s="48">
        <f t="shared" si="4"/>
        <v>51</v>
      </c>
      <c r="U13" s="48">
        <f t="shared" si="5"/>
        <v>27</v>
      </c>
      <c r="V13" s="48">
        <f t="shared" si="6"/>
        <v>168</v>
      </c>
      <c r="W13" s="48">
        <v>281</v>
      </c>
      <c r="X13" s="48">
        <f t="shared" si="7"/>
        <v>281</v>
      </c>
      <c r="Y13" s="48">
        <f t="shared" si="8"/>
        <v>113</v>
      </c>
      <c r="Z13" s="48">
        <f t="shared" si="9"/>
        <v>1512</v>
      </c>
      <c r="AA13" s="64">
        <v>10244</v>
      </c>
      <c r="AB13" s="48">
        <f t="shared" si="10"/>
        <v>10244</v>
      </c>
      <c r="AC13" s="48">
        <f t="shared" si="11"/>
        <v>8732</v>
      </c>
      <c r="AD13" s="67">
        <f t="shared" si="12"/>
        <v>1704</v>
      </c>
      <c r="AE13" s="67">
        <f t="shared" si="13"/>
        <v>10576</v>
      </c>
      <c r="AF13" s="50">
        <f t="shared" si="14"/>
        <v>8872</v>
      </c>
      <c r="AG13" s="92">
        <f t="shared" si="15"/>
        <v>100</v>
      </c>
      <c r="AH13" s="92">
        <f t="shared" si="20"/>
        <v>212.5</v>
      </c>
      <c r="AI13" s="82">
        <f t="shared" si="21"/>
        <v>112.5</v>
      </c>
      <c r="AJ13" s="92">
        <f t="shared" si="16"/>
        <v>100</v>
      </c>
      <c r="AK13" s="92">
        <f t="shared" si="17"/>
        <v>167.26190476190476</v>
      </c>
      <c r="AL13" s="82">
        <f t="shared" si="22"/>
        <v>67.261904761904759</v>
      </c>
      <c r="AM13" s="92">
        <f t="shared" si="18"/>
        <v>100</v>
      </c>
      <c r="AN13" s="92">
        <f t="shared" si="19"/>
        <v>677.51322751322755</v>
      </c>
      <c r="AO13" s="82">
        <f t="shared" si="23"/>
        <v>577.51322751322755</v>
      </c>
      <c r="AP13" s="82">
        <f t="shared" si="24"/>
        <v>757.27513227513236</v>
      </c>
    </row>
    <row r="14" spans="9:57" s="33" customFormat="1" ht="12" x14ac:dyDescent="0.2">
      <c r="I14" s="29">
        <v>43834</v>
      </c>
      <c r="J14" s="6" t="s">
        <v>32</v>
      </c>
      <c r="K14" s="6" t="s">
        <v>45</v>
      </c>
      <c r="L14" s="6">
        <v>8</v>
      </c>
      <c r="M14" s="6">
        <v>11</v>
      </c>
      <c r="N14" s="61">
        <v>3</v>
      </c>
      <c r="O14" s="61">
        <f t="shared" si="0"/>
        <v>9</v>
      </c>
      <c r="P14" s="61">
        <f t="shared" si="1"/>
        <v>9</v>
      </c>
      <c r="Q14" s="61">
        <f t="shared" si="2"/>
        <v>11</v>
      </c>
      <c r="R14" s="48">
        <f t="shared" si="3"/>
        <v>24</v>
      </c>
      <c r="S14" s="12"/>
      <c r="T14" s="48">
        <f t="shared" si="4"/>
        <v>0</v>
      </c>
      <c r="U14" s="48">
        <f t="shared" si="5"/>
        <v>-24</v>
      </c>
      <c r="V14" s="48">
        <f t="shared" si="6"/>
        <v>168</v>
      </c>
      <c r="W14" s="48"/>
      <c r="X14" s="48">
        <f t="shared" si="7"/>
        <v>0</v>
      </c>
      <c r="Y14" s="48">
        <f t="shared" si="8"/>
        <v>-168</v>
      </c>
      <c r="Z14" s="48">
        <f t="shared" si="9"/>
        <v>1344</v>
      </c>
      <c r="AA14" s="64"/>
      <c r="AB14" s="48">
        <f t="shared" si="10"/>
        <v>0</v>
      </c>
      <c r="AC14" s="48">
        <f t="shared" si="11"/>
        <v>-1344</v>
      </c>
      <c r="AD14" s="67">
        <f t="shared" si="12"/>
        <v>1536</v>
      </c>
      <c r="AE14" s="67" t="str">
        <f t="shared" si="13"/>
        <v/>
      </c>
      <c r="AF14" s="50">
        <f t="shared" si="14"/>
        <v>-1536</v>
      </c>
      <c r="AG14" s="92">
        <f t="shared" si="15"/>
        <v>100</v>
      </c>
      <c r="AH14" s="92">
        <f t="shared" si="20"/>
        <v>0</v>
      </c>
      <c r="AI14" s="82">
        <f t="shared" si="21"/>
        <v>-100</v>
      </c>
      <c r="AJ14" s="92">
        <f t="shared" si="16"/>
        <v>100</v>
      </c>
      <c r="AK14" s="92">
        <f t="shared" si="17"/>
        <v>0</v>
      </c>
      <c r="AL14" s="82">
        <f t="shared" si="22"/>
        <v>-100</v>
      </c>
      <c r="AM14" s="92">
        <f t="shared" si="18"/>
        <v>100</v>
      </c>
      <c r="AN14" s="92">
        <f t="shared" si="19"/>
        <v>0</v>
      </c>
      <c r="AO14" s="82">
        <f t="shared" si="23"/>
        <v>-100</v>
      </c>
      <c r="AP14" s="82">
        <f t="shared" si="24"/>
        <v>-300</v>
      </c>
    </row>
    <row r="15" spans="9:57" s="33" customFormat="1" ht="12" x14ac:dyDescent="0.2">
      <c r="I15" s="29">
        <v>43834</v>
      </c>
      <c r="J15" s="6" t="s">
        <v>32</v>
      </c>
      <c r="K15" s="6" t="s">
        <v>45</v>
      </c>
      <c r="L15" s="6">
        <v>9</v>
      </c>
      <c r="M15" s="6">
        <v>10</v>
      </c>
      <c r="N15" s="61">
        <v>3</v>
      </c>
      <c r="O15" s="61">
        <f t="shared" si="0"/>
        <v>9</v>
      </c>
      <c r="P15" s="61">
        <f t="shared" si="1"/>
        <v>9</v>
      </c>
      <c r="Q15" s="61">
        <f t="shared" si="2"/>
        <v>10</v>
      </c>
      <c r="R15" s="48">
        <f t="shared" si="3"/>
        <v>24</v>
      </c>
      <c r="S15" s="12">
        <v>17</v>
      </c>
      <c r="T15" s="48">
        <f t="shared" si="4"/>
        <v>17</v>
      </c>
      <c r="U15" s="48">
        <f t="shared" si="5"/>
        <v>-7</v>
      </c>
      <c r="V15" s="48">
        <f t="shared" si="6"/>
        <v>168</v>
      </c>
      <c r="W15" s="48">
        <v>104</v>
      </c>
      <c r="X15" s="48">
        <f t="shared" si="7"/>
        <v>104</v>
      </c>
      <c r="Y15" s="48">
        <f t="shared" si="8"/>
        <v>-64</v>
      </c>
      <c r="Z15" s="48">
        <f t="shared" si="9"/>
        <v>1176</v>
      </c>
      <c r="AA15" s="64">
        <v>413</v>
      </c>
      <c r="AB15" s="48">
        <f t="shared" si="10"/>
        <v>413</v>
      </c>
      <c r="AC15" s="48">
        <f t="shared" si="11"/>
        <v>-763</v>
      </c>
      <c r="AD15" s="67">
        <f t="shared" si="12"/>
        <v>1368</v>
      </c>
      <c r="AE15" s="67">
        <f t="shared" si="13"/>
        <v>534</v>
      </c>
      <c r="AF15" s="50">
        <f t="shared" si="14"/>
        <v>-834</v>
      </c>
      <c r="AG15" s="92">
        <f t="shared" si="15"/>
        <v>100</v>
      </c>
      <c r="AH15" s="92">
        <f t="shared" si="20"/>
        <v>70.833333333333343</v>
      </c>
      <c r="AI15" s="82">
        <f t="shared" si="21"/>
        <v>-29.166666666666657</v>
      </c>
      <c r="AJ15" s="92">
        <f t="shared" si="16"/>
        <v>100</v>
      </c>
      <c r="AK15" s="92">
        <f t="shared" si="17"/>
        <v>61.904761904761905</v>
      </c>
      <c r="AL15" s="82">
        <f t="shared" si="22"/>
        <v>-38.095238095238095</v>
      </c>
      <c r="AM15" s="92">
        <f t="shared" si="18"/>
        <v>100</v>
      </c>
      <c r="AN15" s="92">
        <f t="shared" si="19"/>
        <v>35.119047619047613</v>
      </c>
      <c r="AO15" s="82">
        <f t="shared" si="23"/>
        <v>-64.88095238095238</v>
      </c>
      <c r="AP15" s="82">
        <f t="shared" si="24"/>
        <v>-132.14285714285714</v>
      </c>
    </row>
    <row r="16" spans="9:57" s="33" customFormat="1" ht="12.75" customHeight="1" x14ac:dyDescent="0.2">
      <c r="I16" s="29">
        <v>43841</v>
      </c>
      <c r="J16" s="6" t="s">
        <v>3</v>
      </c>
      <c r="K16" s="6" t="s">
        <v>45</v>
      </c>
      <c r="L16" s="6">
        <v>3</v>
      </c>
      <c r="M16" s="6">
        <v>10</v>
      </c>
      <c r="N16" s="61">
        <v>3</v>
      </c>
      <c r="O16" s="61">
        <f t="shared" si="0"/>
        <v>9</v>
      </c>
      <c r="P16" s="61">
        <f t="shared" si="1"/>
        <v>9</v>
      </c>
      <c r="Q16" s="61">
        <f t="shared" si="2"/>
        <v>10</v>
      </c>
      <c r="R16" s="48">
        <f t="shared" si="3"/>
        <v>24</v>
      </c>
      <c r="S16" s="12"/>
      <c r="T16" s="48">
        <f t="shared" si="4"/>
        <v>0</v>
      </c>
      <c r="U16" s="48">
        <f t="shared" si="5"/>
        <v>-24</v>
      </c>
      <c r="V16" s="48">
        <f t="shared" si="6"/>
        <v>168</v>
      </c>
      <c r="W16" s="48"/>
      <c r="X16" s="48">
        <f t="shared" si="7"/>
        <v>0</v>
      </c>
      <c r="Y16" s="48">
        <f t="shared" si="8"/>
        <v>-168</v>
      </c>
      <c r="Z16" s="48">
        <f t="shared" si="9"/>
        <v>1176</v>
      </c>
      <c r="AA16" s="64"/>
      <c r="AB16" s="48">
        <f t="shared" si="10"/>
        <v>0</v>
      </c>
      <c r="AC16" s="48">
        <f t="shared" si="11"/>
        <v>-1176</v>
      </c>
      <c r="AD16" s="67">
        <f t="shared" si="12"/>
        <v>1368</v>
      </c>
      <c r="AE16" s="67" t="str">
        <f t="shared" si="13"/>
        <v/>
      </c>
      <c r="AF16" s="50">
        <f t="shared" si="14"/>
        <v>-1368</v>
      </c>
      <c r="AG16" s="92">
        <f t="shared" si="15"/>
        <v>100</v>
      </c>
      <c r="AH16" s="92">
        <f t="shared" si="20"/>
        <v>0</v>
      </c>
      <c r="AI16" s="82">
        <f t="shared" si="21"/>
        <v>-100</v>
      </c>
      <c r="AJ16" s="92">
        <f t="shared" si="16"/>
        <v>100</v>
      </c>
      <c r="AK16" s="92">
        <f t="shared" si="17"/>
        <v>0</v>
      </c>
      <c r="AL16" s="82">
        <f t="shared" si="22"/>
        <v>-100</v>
      </c>
      <c r="AM16" s="92">
        <f t="shared" si="18"/>
        <v>100</v>
      </c>
      <c r="AN16" s="92">
        <f t="shared" si="19"/>
        <v>0</v>
      </c>
      <c r="AO16" s="82">
        <f t="shared" si="23"/>
        <v>-100</v>
      </c>
      <c r="AP16" s="82">
        <f t="shared" si="24"/>
        <v>-300</v>
      </c>
    </row>
    <row r="17" spans="9:42" s="33" customFormat="1" ht="12.75" customHeight="1" x14ac:dyDescent="0.2">
      <c r="I17" s="29">
        <v>43841</v>
      </c>
      <c r="J17" s="6" t="s">
        <v>3</v>
      </c>
      <c r="K17" s="6" t="s">
        <v>45</v>
      </c>
      <c r="L17" s="6">
        <v>5</v>
      </c>
      <c r="M17" s="6">
        <v>9</v>
      </c>
      <c r="N17" s="61">
        <v>3</v>
      </c>
      <c r="O17" s="61">
        <f t="shared" si="0"/>
        <v>9</v>
      </c>
      <c r="P17" s="61">
        <f t="shared" si="1"/>
        <v>9</v>
      </c>
      <c r="Q17" s="61">
        <f t="shared" si="2"/>
        <v>9</v>
      </c>
      <c r="R17" s="48">
        <f t="shared" si="3"/>
        <v>24</v>
      </c>
      <c r="S17" s="12"/>
      <c r="T17" s="48">
        <f t="shared" si="4"/>
        <v>0</v>
      </c>
      <c r="U17" s="48">
        <f t="shared" si="5"/>
        <v>-24</v>
      </c>
      <c r="V17" s="48">
        <f t="shared" si="6"/>
        <v>168</v>
      </c>
      <c r="W17" s="48"/>
      <c r="X17" s="48">
        <f t="shared" si="7"/>
        <v>0</v>
      </c>
      <c r="Y17" s="48">
        <f t="shared" si="8"/>
        <v>-168</v>
      </c>
      <c r="Z17" s="48">
        <f t="shared" si="9"/>
        <v>1008</v>
      </c>
      <c r="AA17" s="64"/>
      <c r="AB17" s="48">
        <f t="shared" si="10"/>
        <v>0</v>
      </c>
      <c r="AC17" s="48">
        <f t="shared" si="11"/>
        <v>-1008</v>
      </c>
      <c r="AD17" s="67">
        <f t="shared" si="12"/>
        <v>1200</v>
      </c>
      <c r="AE17" s="67" t="str">
        <f t="shared" si="13"/>
        <v/>
      </c>
      <c r="AF17" s="50">
        <f t="shared" si="14"/>
        <v>-1200</v>
      </c>
      <c r="AG17" s="92">
        <f t="shared" si="15"/>
        <v>100</v>
      </c>
      <c r="AH17" s="92">
        <f t="shared" si="20"/>
        <v>0</v>
      </c>
      <c r="AI17" s="82">
        <f t="shared" si="21"/>
        <v>-100</v>
      </c>
      <c r="AJ17" s="92">
        <f t="shared" si="16"/>
        <v>100</v>
      </c>
      <c r="AK17" s="92">
        <f t="shared" si="17"/>
        <v>0</v>
      </c>
      <c r="AL17" s="82">
        <f t="shared" si="22"/>
        <v>-100</v>
      </c>
      <c r="AM17" s="92">
        <f t="shared" si="18"/>
        <v>100</v>
      </c>
      <c r="AN17" s="92">
        <f t="shared" si="19"/>
        <v>0</v>
      </c>
      <c r="AO17" s="82">
        <f t="shared" si="23"/>
        <v>-100</v>
      </c>
      <c r="AP17" s="82">
        <f t="shared" si="24"/>
        <v>-300</v>
      </c>
    </row>
    <row r="18" spans="9:42" s="33" customFormat="1" ht="12.75" customHeight="1" x14ac:dyDescent="0.2">
      <c r="I18" s="29">
        <v>43841</v>
      </c>
      <c r="J18" s="6" t="s">
        <v>3</v>
      </c>
      <c r="K18" s="6" t="s">
        <v>45</v>
      </c>
      <c r="L18" s="6">
        <v>6</v>
      </c>
      <c r="M18" s="6">
        <v>10</v>
      </c>
      <c r="N18" s="61">
        <v>3</v>
      </c>
      <c r="O18" s="61">
        <f t="shared" si="0"/>
        <v>9</v>
      </c>
      <c r="P18" s="61">
        <f t="shared" si="1"/>
        <v>9</v>
      </c>
      <c r="Q18" s="61">
        <f t="shared" si="2"/>
        <v>10</v>
      </c>
      <c r="R18" s="48">
        <f t="shared" si="3"/>
        <v>24</v>
      </c>
      <c r="S18" s="12">
        <v>49</v>
      </c>
      <c r="T18" s="48">
        <f t="shared" si="4"/>
        <v>49</v>
      </c>
      <c r="U18" s="48">
        <f t="shared" si="5"/>
        <v>25</v>
      </c>
      <c r="V18" s="48">
        <f t="shared" si="6"/>
        <v>168</v>
      </c>
      <c r="W18" s="48">
        <v>654</v>
      </c>
      <c r="X18" s="48">
        <f t="shared" si="7"/>
        <v>654</v>
      </c>
      <c r="Y18" s="48">
        <f t="shared" si="8"/>
        <v>486</v>
      </c>
      <c r="Z18" s="48">
        <f t="shared" si="9"/>
        <v>1176</v>
      </c>
      <c r="AA18" s="64">
        <v>4005</v>
      </c>
      <c r="AB18" s="48">
        <f t="shared" si="10"/>
        <v>4005</v>
      </c>
      <c r="AC18" s="48">
        <f t="shared" si="11"/>
        <v>2829</v>
      </c>
      <c r="AD18" s="67">
        <f t="shared" si="12"/>
        <v>1368</v>
      </c>
      <c r="AE18" s="67">
        <f t="shared" si="13"/>
        <v>4708</v>
      </c>
      <c r="AF18" s="50">
        <f t="shared" si="14"/>
        <v>3340</v>
      </c>
      <c r="AG18" s="92">
        <f t="shared" si="15"/>
        <v>100</v>
      </c>
      <c r="AH18" s="92">
        <f t="shared" si="20"/>
        <v>204.16666666666666</v>
      </c>
      <c r="AI18" s="82">
        <f t="shared" si="21"/>
        <v>104.16666666666666</v>
      </c>
      <c r="AJ18" s="92">
        <f t="shared" si="16"/>
        <v>100</v>
      </c>
      <c r="AK18" s="92">
        <f t="shared" si="17"/>
        <v>389.28571428571428</v>
      </c>
      <c r="AL18" s="82">
        <f t="shared" si="22"/>
        <v>289.28571428571428</v>
      </c>
      <c r="AM18" s="92">
        <f t="shared" si="18"/>
        <v>100</v>
      </c>
      <c r="AN18" s="92">
        <f t="shared" si="19"/>
        <v>340.5612244897959</v>
      </c>
      <c r="AO18" s="82">
        <f t="shared" si="23"/>
        <v>240.5612244897959</v>
      </c>
      <c r="AP18" s="82">
        <f t="shared" si="24"/>
        <v>634.01360544217675</v>
      </c>
    </row>
    <row r="19" spans="9:42" s="33" customFormat="1" ht="12" x14ac:dyDescent="0.2">
      <c r="I19" s="29">
        <v>43841</v>
      </c>
      <c r="J19" s="6" t="s">
        <v>3</v>
      </c>
      <c r="K19" s="6" t="s">
        <v>45</v>
      </c>
      <c r="L19" s="6">
        <v>8</v>
      </c>
      <c r="M19" s="6">
        <v>10</v>
      </c>
      <c r="N19" s="61">
        <v>3</v>
      </c>
      <c r="O19" s="61">
        <f t="shared" si="0"/>
        <v>9</v>
      </c>
      <c r="P19" s="61">
        <f t="shared" si="1"/>
        <v>9</v>
      </c>
      <c r="Q19" s="61">
        <f t="shared" si="2"/>
        <v>10</v>
      </c>
      <c r="R19" s="48">
        <f t="shared" si="3"/>
        <v>24</v>
      </c>
      <c r="S19" s="12"/>
      <c r="T19" s="48">
        <f t="shared" si="4"/>
        <v>0</v>
      </c>
      <c r="U19" s="48">
        <f t="shared" si="5"/>
        <v>-24</v>
      </c>
      <c r="V19" s="48">
        <f t="shared" si="6"/>
        <v>168</v>
      </c>
      <c r="W19" s="48"/>
      <c r="X19" s="48">
        <f t="shared" si="7"/>
        <v>0</v>
      </c>
      <c r="Y19" s="48">
        <f t="shared" si="8"/>
        <v>-168</v>
      </c>
      <c r="Z19" s="48">
        <f t="shared" si="9"/>
        <v>1176</v>
      </c>
      <c r="AA19" s="64"/>
      <c r="AB19" s="48">
        <f t="shared" si="10"/>
        <v>0</v>
      </c>
      <c r="AC19" s="48">
        <f t="shared" si="11"/>
        <v>-1176</v>
      </c>
      <c r="AD19" s="67">
        <f t="shared" si="12"/>
        <v>1368</v>
      </c>
      <c r="AE19" s="67" t="str">
        <f t="shared" si="13"/>
        <v/>
      </c>
      <c r="AF19" s="50">
        <f t="shared" si="14"/>
        <v>-1368</v>
      </c>
      <c r="AG19" s="92">
        <f t="shared" si="15"/>
        <v>100</v>
      </c>
      <c r="AH19" s="92">
        <f t="shared" si="20"/>
        <v>0</v>
      </c>
      <c r="AI19" s="82">
        <f t="shared" si="21"/>
        <v>-100</v>
      </c>
      <c r="AJ19" s="92">
        <f t="shared" si="16"/>
        <v>100</v>
      </c>
      <c r="AK19" s="92">
        <f t="shared" si="17"/>
        <v>0</v>
      </c>
      <c r="AL19" s="82">
        <f t="shared" si="22"/>
        <v>-100</v>
      </c>
      <c r="AM19" s="92">
        <f t="shared" si="18"/>
        <v>100</v>
      </c>
      <c r="AN19" s="92">
        <f t="shared" si="19"/>
        <v>0</v>
      </c>
      <c r="AO19" s="82">
        <f t="shared" si="23"/>
        <v>-100</v>
      </c>
      <c r="AP19" s="82">
        <f t="shared" si="24"/>
        <v>-300</v>
      </c>
    </row>
    <row r="20" spans="9:42" s="33" customFormat="1" ht="12" x14ac:dyDescent="0.2">
      <c r="I20" s="29">
        <v>43848</v>
      </c>
      <c r="J20" s="6" t="s">
        <v>3</v>
      </c>
      <c r="K20" s="6" t="s">
        <v>45</v>
      </c>
      <c r="L20" s="6">
        <v>6</v>
      </c>
      <c r="M20" s="6">
        <v>13</v>
      </c>
      <c r="N20" s="61">
        <v>3</v>
      </c>
      <c r="O20" s="61">
        <f t="shared" si="0"/>
        <v>9</v>
      </c>
      <c r="P20" s="61">
        <f t="shared" si="1"/>
        <v>9</v>
      </c>
      <c r="Q20" s="61">
        <f t="shared" si="2"/>
        <v>12</v>
      </c>
      <c r="R20" s="48">
        <f t="shared" si="3"/>
        <v>24</v>
      </c>
      <c r="S20" s="12"/>
      <c r="T20" s="48">
        <f t="shared" si="4"/>
        <v>0</v>
      </c>
      <c r="U20" s="48">
        <f t="shared" si="5"/>
        <v>-24</v>
      </c>
      <c r="V20" s="48">
        <f t="shared" si="6"/>
        <v>168</v>
      </c>
      <c r="W20" s="48"/>
      <c r="X20" s="48">
        <f t="shared" si="7"/>
        <v>0</v>
      </c>
      <c r="Y20" s="48">
        <f t="shared" si="8"/>
        <v>-168</v>
      </c>
      <c r="Z20" s="48">
        <f t="shared" si="9"/>
        <v>1512</v>
      </c>
      <c r="AA20" s="64"/>
      <c r="AB20" s="48">
        <f t="shared" si="10"/>
        <v>0</v>
      </c>
      <c r="AC20" s="48">
        <f t="shared" si="11"/>
        <v>-1512</v>
      </c>
      <c r="AD20" s="67">
        <f t="shared" si="12"/>
        <v>1704</v>
      </c>
      <c r="AE20" s="67" t="str">
        <f t="shared" si="13"/>
        <v/>
      </c>
      <c r="AF20" s="50">
        <f t="shared" si="14"/>
        <v>-1704</v>
      </c>
      <c r="AG20" s="92">
        <f t="shared" si="15"/>
        <v>100</v>
      </c>
      <c r="AH20" s="92">
        <f t="shared" si="20"/>
        <v>0</v>
      </c>
      <c r="AI20" s="82">
        <f t="shared" si="21"/>
        <v>-100</v>
      </c>
      <c r="AJ20" s="92">
        <f t="shared" si="16"/>
        <v>100</v>
      </c>
      <c r="AK20" s="92">
        <f t="shared" si="17"/>
        <v>0</v>
      </c>
      <c r="AL20" s="82">
        <f t="shared" si="22"/>
        <v>-100</v>
      </c>
      <c r="AM20" s="92">
        <f t="shared" si="18"/>
        <v>100</v>
      </c>
      <c r="AN20" s="92">
        <f t="shared" si="19"/>
        <v>0</v>
      </c>
      <c r="AO20" s="82">
        <f t="shared" si="23"/>
        <v>-100</v>
      </c>
      <c r="AP20" s="82">
        <f t="shared" si="24"/>
        <v>-300</v>
      </c>
    </row>
    <row r="21" spans="9:42" s="33" customFormat="1" ht="12.75" customHeight="1" x14ac:dyDescent="0.2">
      <c r="I21" s="29">
        <v>43848</v>
      </c>
      <c r="J21" s="6" t="s">
        <v>3</v>
      </c>
      <c r="K21" s="6" t="s">
        <v>45</v>
      </c>
      <c r="L21" s="6">
        <v>8</v>
      </c>
      <c r="M21" s="6">
        <v>13</v>
      </c>
      <c r="N21" s="61">
        <v>3</v>
      </c>
      <c r="O21" s="61">
        <f t="shared" si="0"/>
        <v>9</v>
      </c>
      <c r="P21" s="61">
        <f t="shared" si="1"/>
        <v>9</v>
      </c>
      <c r="Q21" s="61">
        <f t="shared" si="2"/>
        <v>12</v>
      </c>
      <c r="R21" s="48">
        <f t="shared" si="3"/>
        <v>24</v>
      </c>
      <c r="S21" s="12"/>
      <c r="T21" s="48">
        <f t="shared" si="4"/>
        <v>0</v>
      </c>
      <c r="U21" s="48">
        <f t="shared" si="5"/>
        <v>-24</v>
      </c>
      <c r="V21" s="48">
        <f t="shared" si="6"/>
        <v>168</v>
      </c>
      <c r="W21" s="48"/>
      <c r="X21" s="48">
        <f t="shared" si="7"/>
        <v>0</v>
      </c>
      <c r="Y21" s="48">
        <f t="shared" si="8"/>
        <v>-168</v>
      </c>
      <c r="Z21" s="48">
        <f t="shared" si="9"/>
        <v>1512</v>
      </c>
      <c r="AA21" s="64"/>
      <c r="AB21" s="48">
        <f t="shared" si="10"/>
        <v>0</v>
      </c>
      <c r="AC21" s="48">
        <f t="shared" si="11"/>
        <v>-1512</v>
      </c>
      <c r="AD21" s="67">
        <f t="shared" si="12"/>
        <v>1704</v>
      </c>
      <c r="AE21" s="67" t="str">
        <f t="shared" si="13"/>
        <v/>
      </c>
      <c r="AF21" s="50">
        <f t="shared" si="14"/>
        <v>-1704</v>
      </c>
      <c r="AG21" s="92">
        <f t="shared" si="15"/>
        <v>100</v>
      </c>
      <c r="AH21" s="92">
        <f t="shared" si="20"/>
        <v>0</v>
      </c>
      <c r="AI21" s="82">
        <f t="shared" si="21"/>
        <v>-100</v>
      </c>
      <c r="AJ21" s="92">
        <f t="shared" si="16"/>
        <v>100</v>
      </c>
      <c r="AK21" s="92">
        <f t="shared" si="17"/>
        <v>0</v>
      </c>
      <c r="AL21" s="82">
        <f t="shared" si="22"/>
        <v>-100</v>
      </c>
      <c r="AM21" s="92">
        <f t="shared" si="18"/>
        <v>100</v>
      </c>
      <c r="AN21" s="92">
        <f t="shared" si="19"/>
        <v>0</v>
      </c>
      <c r="AO21" s="82">
        <f t="shared" si="23"/>
        <v>-100</v>
      </c>
      <c r="AP21" s="82">
        <f t="shared" si="24"/>
        <v>-300</v>
      </c>
    </row>
    <row r="22" spans="9:42" s="33" customFormat="1" ht="12" x14ac:dyDescent="0.2">
      <c r="I22" s="29">
        <v>43855</v>
      </c>
      <c r="J22" s="6" t="s">
        <v>32</v>
      </c>
      <c r="K22" s="6" t="s">
        <v>45</v>
      </c>
      <c r="L22" s="6">
        <v>1</v>
      </c>
      <c r="M22" s="6">
        <v>9</v>
      </c>
      <c r="N22" s="61">
        <v>3</v>
      </c>
      <c r="O22" s="61">
        <f t="shared" si="0"/>
        <v>9</v>
      </c>
      <c r="P22" s="61">
        <f t="shared" si="1"/>
        <v>9</v>
      </c>
      <c r="Q22" s="61">
        <f t="shared" si="2"/>
        <v>9</v>
      </c>
      <c r="R22" s="48">
        <f t="shared" si="3"/>
        <v>24</v>
      </c>
      <c r="S22" s="12"/>
      <c r="T22" s="48">
        <f t="shared" si="4"/>
        <v>0</v>
      </c>
      <c r="U22" s="48">
        <f t="shared" si="5"/>
        <v>-24</v>
      </c>
      <c r="V22" s="48">
        <f t="shared" si="6"/>
        <v>168</v>
      </c>
      <c r="W22" s="48"/>
      <c r="X22" s="48">
        <f t="shared" si="7"/>
        <v>0</v>
      </c>
      <c r="Y22" s="48">
        <f t="shared" si="8"/>
        <v>-168</v>
      </c>
      <c r="Z22" s="48">
        <f t="shared" si="9"/>
        <v>1008</v>
      </c>
      <c r="AA22" s="64"/>
      <c r="AB22" s="48">
        <f t="shared" si="10"/>
        <v>0</v>
      </c>
      <c r="AC22" s="48">
        <f t="shared" si="11"/>
        <v>-1008</v>
      </c>
      <c r="AD22" s="67">
        <f t="shared" si="12"/>
        <v>1200</v>
      </c>
      <c r="AE22" s="67" t="str">
        <f t="shared" si="13"/>
        <v/>
      </c>
      <c r="AF22" s="50">
        <f t="shared" si="14"/>
        <v>-1200</v>
      </c>
      <c r="AG22" s="92">
        <f t="shared" si="15"/>
        <v>100</v>
      </c>
      <c r="AH22" s="92">
        <f t="shared" si="20"/>
        <v>0</v>
      </c>
      <c r="AI22" s="82">
        <f t="shared" si="21"/>
        <v>-100</v>
      </c>
      <c r="AJ22" s="92">
        <f t="shared" si="16"/>
        <v>100</v>
      </c>
      <c r="AK22" s="92">
        <f t="shared" si="17"/>
        <v>0</v>
      </c>
      <c r="AL22" s="82">
        <f t="shared" si="22"/>
        <v>-100</v>
      </c>
      <c r="AM22" s="92">
        <f t="shared" si="18"/>
        <v>100</v>
      </c>
      <c r="AN22" s="92">
        <f t="shared" si="19"/>
        <v>0</v>
      </c>
      <c r="AO22" s="82">
        <f t="shared" si="23"/>
        <v>-100</v>
      </c>
      <c r="AP22" s="82">
        <f t="shared" si="24"/>
        <v>-300</v>
      </c>
    </row>
    <row r="23" spans="9:42" s="33" customFormat="1" ht="12" x14ac:dyDescent="0.2">
      <c r="I23" s="29">
        <v>43855</v>
      </c>
      <c r="J23" s="6" t="s">
        <v>32</v>
      </c>
      <c r="K23" s="6" t="s">
        <v>45</v>
      </c>
      <c r="L23" s="6">
        <v>2</v>
      </c>
      <c r="M23" s="6">
        <v>9</v>
      </c>
      <c r="N23" s="61">
        <v>3</v>
      </c>
      <c r="O23" s="61">
        <f t="shared" si="0"/>
        <v>9</v>
      </c>
      <c r="P23" s="61">
        <f t="shared" si="1"/>
        <v>9</v>
      </c>
      <c r="Q23" s="61">
        <f t="shared" si="2"/>
        <v>9</v>
      </c>
      <c r="R23" s="48">
        <f t="shared" si="3"/>
        <v>24</v>
      </c>
      <c r="S23" s="12">
        <v>19.8</v>
      </c>
      <c r="T23" s="48">
        <f t="shared" si="4"/>
        <v>19.8</v>
      </c>
      <c r="U23" s="48">
        <f t="shared" si="5"/>
        <v>-4.1999999999999993</v>
      </c>
      <c r="V23" s="48">
        <f t="shared" si="6"/>
        <v>168</v>
      </c>
      <c r="W23" s="48">
        <v>422</v>
      </c>
      <c r="X23" s="48">
        <f t="shared" si="7"/>
        <v>422</v>
      </c>
      <c r="Y23" s="48">
        <f t="shared" si="8"/>
        <v>254</v>
      </c>
      <c r="Z23" s="48">
        <f t="shared" si="9"/>
        <v>1008</v>
      </c>
      <c r="AA23" s="64">
        <v>3030</v>
      </c>
      <c r="AB23" s="48">
        <f t="shared" si="10"/>
        <v>3030</v>
      </c>
      <c r="AC23" s="48">
        <f t="shared" si="11"/>
        <v>2022</v>
      </c>
      <c r="AD23" s="67">
        <f t="shared" si="12"/>
        <v>1200</v>
      </c>
      <c r="AE23" s="67">
        <f t="shared" si="13"/>
        <v>3471.8</v>
      </c>
      <c r="AF23" s="50">
        <f t="shared" si="14"/>
        <v>2271.8000000000002</v>
      </c>
      <c r="AG23" s="92">
        <f t="shared" si="15"/>
        <v>100</v>
      </c>
      <c r="AH23" s="92">
        <f t="shared" si="20"/>
        <v>82.5</v>
      </c>
      <c r="AI23" s="82">
        <f t="shared" si="21"/>
        <v>-17.5</v>
      </c>
      <c r="AJ23" s="92">
        <f t="shared" si="16"/>
        <v>100</v>
      </c>
      <c r="AK23" s="92">
        <f t="shared" si="17"/>
        <v>251.19047619047618</v>
      </c>
      <c r="AL23" s="82">
        <f t="shared" si="22"/>
        <v>151.19047619047618</v>
      </c>
      <c r="AM23" s="92">
        <f t="shared" si="18"/>
        <v>100</v>
      </c>
      <c r="AN23" s="92">
        <f t="shared" si="19"/>
        <v>300.59523809523807</v>
      </c>
      <c r="AO23" s="82">
        <f t="shared" si="23"/>
        <v>200.59523809523807</v>
      </c>
      <c r="AP23" s="82">
        <f t="shared" si="24"/>
        <v>334.28571428571422</v>
      </c>
    </row>
    <row r="24" spans="9:42" s="33" customFormat="1" ht="12" x14ac:dyDescent="0.2">
      <c r="I24" s="29">
        <v>43855</v>
      </c>
      <c r="J24" s="6" t="s">
        <v>32</v>
      </c>
      <c r="K24" s="6" t="s">
        <v>45</v>
      </c>
      <c r="L24" s="6">
        <v>5</v>
      </c>
      <c r="M24" s="6">
        <v>9</v>
      </c>
      <c r="N24" s="61">
        <v>3</v>
      </c>
      <c r="O24" s="61">
        <f t="shared" si="0"/>
        <v>9</v>
      </c>
      <c r="P24" s="61">
        <f t="shared" si="1"/>
        <v>9</v>
      </c>
      <c r="Q24" s="61">
        <f t="shared" si="2"/>
        <v>9</v>
      </c>
      <c r="R24" s="48">
        <f t="shared" si="3"/>
        <v>24</v>
      </c>
      <c r="S24" s="12"/>
      <c r="T24" s="48">
        <f t="shared" si="4"/>
        <v>0</v>
      </c>
      <c r="U24" s="48">
        <f t="shared" si="5"/>
        <v>-24</v>
      </c>
      <c r="V24" s="48">
        <f t="shared" si="6"/>
        <v>168</v>
      </c>
      <c r="W24" s="48"/>
      <c r="X24" s="48">
        <f t="shared" si="7"/>
        <v>0</v>
      </c>
      <c r="Y24" s="48">
        <f t="shared" si="8"/>
        <v>-168</v>
      </c>
      <c r="Z24" s="48">
        <f t="shared" si="9"/>
        <v>1008</v>
      </c>
      <c r="AA24" s="64"/>
      <c r="AB24" s="48">
        <f t="shared" si="10"/>
        <v>0</v>
      </c>
      <c r="AC24" s="48">
        <f t="shared" si="11"/>
        <v>-1008</v>
      </c>
      <c r="AD24" s="67">
        <f t="shared" si="12"/>
        <v>1200</v>
      </c>
      <c r="AE24" s="67" t="str">
        <f t="shared" si="13"/>
        <v/>
      </c>
      <c r="AF24" s="50">
        <f t="shared" si="14"/>
        <v>-1200</v>
      </c>
      <c r="AG24" s="92">
        <f t="shared" si="15"/>
        <v>100</v>
      </c>
      <c r="AH24" s="92">
        <f t="shared" si="20"/>
        <v>0</v>
      </c>
      <c r="AI24" s="82">
        <f t="shared" si="21"/>
        <v>-100</v>
      </c>
      <c r="AJ24" s="92">
        <f t="shared" si="16"/>
        <v>100</v>
      </c>
      <c r="AK24" s="92">
        <f t="shared" si="17"/>
        <v>0</v>
      </c>
      <c r="AL24" s="82">
        <f t="shared" si="22"/>
        <v>-100</v>
      </c>
      <c r="AM24" s="92">
        <f t="shared" si="18"/>
        <v>100</v>
      </c>
      <c r="AN24" s="92">
        <f t="shared" si="19"/>
        <v>0</v>
      </c>
      <c r="AO24" s="82">
        <f t="shared" si="23"/>
        <v>-100</v>
      </c>
      <c r="AP24" s="82">
        <f t="shared" si="24"/>
        <v>-300</v>
      </c>
    </row>
    <row r="25" spans="9:42" s="33" customFormat="1" ht="12" x14ac:dyDescent="0.2">
      <c r="I25" s="29">
        <v>43855</v>
      </c>
      <c r="J25" s="6" t="s">
        <v>32</v>
      </c>
      <c r="K25" s="6" t="s">
        <v>45</v>
      </c>
      <c r="L25" s="6">
        <v>7</v>
      </c>
      <c r="M25" s="6">
        <v>9</v>
      </c>
      <c r="N25" s="61">
        <v>3</v>
      </c>
      <c r="O25" s="61">
        <f t="shared" si="0"/>
        <v>9</v>
      </c>
      <c r="P25" s="61">
        <f t="shared" si="1"/>
        <v>9</v>
      </c>
      <c r="Q25" s="61">
        <f t="shared" si="2"/>
        <v>9</v>
      </c>
      <c r="R25" s="48">
        <f t="shared" si="3"/>
        <v>24</v>
      </c>
      <c r="S25" s="12">
        <v>71</v>
      </c>
      <c r="T25" s="48">
        <f t="shared" si="4"/>
        <v>71</v>
      </c>
      <c r="U25" s="48">
        <f t="shared" si="5"/>
        <v>47</v>
      </c>
      <c r="V25" s="48">
        <f t="shared" si="6"/>
        <v>168</v>
      </c>
      <c r="W25" s="48">
        <v>343</v>
      </c>
      <c r="X25" s="48">
        <f t="shared" si="7"/>
        <v>343</v>
      </c>
      <c r="Y25" s="48">
        <f t="shared" si="8"/>
        <v>175</v>
      </c>
      <c r="Z25" s="48">
        <f t="shared" si="9"/>
        <v>1008</v>
      </c>
      <c r="AA25" s="64">
        <v>969</v>
      </c>
      <c r="AB25" s="48">
        <f t="shared" si="10"/>
        <v>969</v>
      </c>
      <c r="AC25" s="48">
        <f t="shared" si="11"/>
        <v>-39</v>
      </c>
      <c r="AD25" s="67">
        <f t="shared" si="12"/>
        <v>1200</v>
      </c>
      <c r="AE25" s="67">
        <f t="shared" si="13"/>
        <v>1383</v>
      </c>
      <c r="AF25" s="50">
        <f t="shared" si="14"/>
        <v>183</v>
      </c>
      <c r="AG25" s="92">
        <f t="shared" si="15"/>
        <v>100</v>
      </c>
      <c r="AH25" s="92">
        <f t="shared" si="20"/>
        <v>295.83333333333337</v>
      </c>
      <c r="AI25" s="82">
        <f t="shared" si="21"/>
        <v>195.83333333333337</v>
      </c>
      <c r="AJ25" s="92">
        <f t="shared" si="16"/>
        <v>100</v>
      </c>
      <c r="AK25" s="92">
        <f t="shared" si="17"/>
        <v>204.16666666666666</v>
      </c>
      <c r="AL25" s="82">
        <f t="shared" si="22"/>
        <v>104.16666666666666</v>
      </c>
      <c r="AM25" s="92">
        <f t="shared" si="18"/>
        <v>100</v>
      </c>
      <c r="AN25" s="92">
        <f t="shared" si="19"/>
        <v>96.13095238095238</v>
      </c>
      <c r="AO25" s="82">
        <f t="shared" si="23"/>
        <v>-3.8690476190476204</v>
      </c>
      <c r="AP25" s="82">
        <f t="shared" si="24"/>
        <v>296.13095238095241</v>
      </c>
    </row>
    <row r="26" spans="9:42" s="33" customFormat="1" ht="12" x14ac:dyDescent="0.2">
      <c r="I26" s="29">
        <v>43855</v>
      </c>
      <c r="J26" s="6" t="s">
        <v>32</v>
      </c>
      <c r="K26" s="6" t="s">
        <v>45</v>
      </c>
      <c r="L26" s="6">
        <v>8</v>
      </c>
      <c r="M26" s="6">
        <v>9</v>
      </c>
      <c r="N26" s="61">
        <v>3</v>
      </c>
      <c r="O26" s="61">
        <f t="shared" si="0"/>
        <v>9</v>
      </c>
      <c r="P26" s="61">
        <f t="shared" si="1"/>
        <v>9</v>
      </c>
      <c r="Q26" s="61">
        <f t="shared" si="2"/>
        <v>9</v>
      </c>
      <c r="R26" s="48">
        <f t="shared" si="3"/>
        <v>24</v>
      </c>
      <c r="S26" s="12"/>
      <c r="T26" s="48">
        <f t="shared" si="4"/>
        <v>0</v>
      </c>
      <c r="U26" s="48">
        <f t="shared" si="5"/>
        <v>-24</v>
      </c>
      <c r="V26" s="48">
        <f t="shared" si="6"/>
        <v>168</v>
      </c>
      <c r="W26" s="48"/>
      <c r="X26" s="48">
        <f t="shared" si="7"/>
        <v>0</v>
      </c>
      <c r="Y26" s="48">
        <f t="shared" si="8"/>
        <v>-168</v>
      </c>
      <c r="Z26" s="48">
        <f t="shared" si="9"/>
        <v>1008</v>
      </c>
      <c r="AA26" s="64"/>
      <c r="AB26" s="48">
        <f t="shared" si="10"/>
        <v>0</v>
      </c>
      <c r="AC26" s="48">
        <f t="shared" si="11"/>
        <v>-1008</v>
      </c>
      <c r="AD26" s="67">
        <f t="shared" si="12"/>
        <v>1200</v>
      </c>
      <c r="AE26" s="67" t="str">
        <f t="shared" si="13"/>
        <v/>
      </c>
      <c r="AF26" s="50">
        <f t="shared" si="14"/>
        <v>-1200</v>
      </c>
      <c r="AG26" s="92">
        <f t="shared" si="15"/>
        <v>100</v>
      </c>
      <c r="AH26" s="92">
        <f t="shared" si="20"/>
        <v>0</v>
      </c>
      <c r="AI26" s="82">
        <f t="shared" si="21"/>
        <v>-100</v>
      </c>
      <c r="AJ26" s="92">
        <f t="shared" si="16"/>
        <v>100</v>
      </c>
      <c r="AK26" s="92">
        <f t="shared" si="17"/>
        <v>0</v>
      </c>
      <c r="AL26" s="82">
        <f t="shared" si="22"/>
        <v>-100</v>
      </c>
      <c r="AM26" s="92">
        <f t="shared" si="18"/>
        <v>100</v>
      </c>
      <c r="AN26" s="92">
        <f t="shared" si="19"/>
        <v>0</v>
      </c>
      <c r="AO26" s="82">
        <f t="shared" si="23"/>
        <v>-100</v>
      </c>
      <c r="AP26" s="82">
        <f t="shared" si="24"/>
        <v>-300</v>
      </c>
    </row>
    <row r="27" spans="9:42" s="33" customFormat="1" ht="12.75" customHeight="1" x14ac:dyDescent="0.2">
      <c r="I27" s="29">
        <v>43855</v>
      </c>
      <c r="J27" s="6" t="s">
        <v>32</v>
      </c>
      <c r="K27" s="6" t="s">
        <v>45</v>
      </c>
      <c r="L27" s="6">
        <v>9</v>
      </c>
      <c r="M27" s="6">
        <v>13</v>
      </c>
      <c r="N27" s="61">
        <v>3</v>
      </c>
      <c r="O27" s="61">
        <f t="shared" si="0"/>
        <v>9</v>
      </c>
      <c r="P27" s="61">
        <f t="shared" si="1"/>
        <v>9</v>
      </c>
      <c r="Q27" s="61">
        <f t="shared" si="2"/>
        <v>12</v>
      </c>
      <c r="R27" s="48">
        <f t="shared" si="3"/>
        <v>24</v>
      </c>
      <c r="S27" s="12"/>
      <c r="T27" s="48">
        <f t="shared" si="4"/>
        <v>0</v>
      </c>
      <c r="U27" s="48">
        <f t="shared" si="5"/>
        <v>-24</v>
      </c>
      <c r="V27" s="48">
        <f t="shared" si="6"/>
        <v>168</v>
      </c>
      <c r="W27" s="48"/>
      <c r="X27" s="48">
        <f t="shared" si="7"/>
        <v>0</v>
      </c>
      <c r="Y27" s="48">
        <f t="shared" si="8"/>
        <v>-168</v>
      </c>
      <c r="Z27" s="48">
        <f t="shared" si="9"/>
        <v>1512</v>
      </c>
      <c r="AA27" s="64"/>
      <c r="AB27" s="48">
        <f t="shared" si="10"/>
        <v>0</v>
      </c>
      <c r="AC27" s="48">
        <f t="shared" si="11"/>
        <v>-1512</v>
      </c>
      <c r="AD27" s="67">
        <f t="shared" si="12"/>
        <v>1704</v>
      </c>
      <c r="AE27" s="67" t="str">
        <f t="shared" si="13"/>
        <v/>
      </c>
      <c r="AF27" s="50">
        <f t="shared" si="14"/>
        <v>-1704</v>
      </c>
      <c r="AG27" s="92">
        <f t="shared" si="15"/>
        <v>100</v>
      </c>
      <c r="AH27" s="92">
        <f t="shared" si="20"/>
        <v>0</v>
      </c>
      <c r="AI27" s="82">
        <f t="shared" si="21"/>
        <v>-100</v>
      </c>
      <c r="AJ27" s="92">
        <f t="shared" si="16"/>
        <v>100</v>
      </c>
      <c r="AK27" s="92">
        <f t="shared" si="17"/>
        <v>0</v>
      </c>
      <c r="AL27" s="82">
        <f t="shared" si="22"/>
        <v>-100</v>
      </c>
      <c r="AM27" s="92">
        <f t="shared" si="18"/>
        <v>100</v>
      </c>
      <c r="AN27" s="92">
        <f t="shared" si="19"/>
        <v>0</v>
      </c>
      <c r="AO27" s="82">
        <f t="shared" si="23"/>
        <v>-100</v>
      </c>
      <c r="AP27" s="82">
        <f t="shared" si="24"/>
        <v>-300</v>
      </c>
    </row>
    <row r="28" spans="9:42" s="33" customFormat="1" ht="12.75" customHeight="1" x14ac:dyDescent="0.2">
      <c r="I28" s="29">
        <v>43862</v>
      </c>
      <c r="J28" s="6" t="s">
        <v>32</v>
      </c>
      <c r="K28" s="6" t="s">
        <v>45</v>
      </c>
      <c r="L28" s="6">
        <v>8</v>
      </c>
      <c r="M28" s="6">
        <v>13</v>
      </c>
      <c r="N28" s="61">
        <v>3</v>
      </c>
      <c r="O28" s="61">
        <f t="shared" ref="O28:O46" si="25">IF(M28&lt;$O$4,M28,$O$4)</f>
        <v>9</v>
      </c>
      <c r="P28" s="61">
        <f t="shared" ref="P28:P46" si="26">IF(M28&lt;$P$4,M28,$P$4)</f>
        <v>9</v>
      </c>
      <c r="Q28" s="61">
        <f t="shared" ref="Q28:Q46" si="27">IF(M28&lt;$Q$4,M28,$Q$4)</f>
        <v>12</v>
      </c>
      <c r="R28" s="48">
        <f t="shared" ref="R28:R46" si="28">N28*(O28-1)</f>
        <v>24</v>
      </c>
      <c r="S28" s="12"/>
      <c r="T28" s="48">
        <f t="shared" ref="T28:T46" si="29">S28</f>
        <v>0</v>
      </c>
      <c r="U28" s="48">
        <f t="shared" ref="U28:U46" si="30">IF(T28="",R28*-1,T28-R28)</f>
        <v>-24</v>
      </c>
      <c r="V28" s="48">
        <f t="shared" ref="V28:V55" si="31">(R28*(P28-2))</f>
        <v>168</v>
      </c>
      <c r="W28" s="48"/>
      <c r="X28" s="48">
        <f t="shared" ref="X28:X46" si="32">W28</f>
        <v>0</v>
      </c>
      <c r="Y28" s="48">
        <f t="shared" ref="Y28:Y46" si="33">IF(X28="",V28*-1,X28-V28)</f>
        <v>-168</v>
      </c>
      <c r="Z28" s="48">
        <f t="shared" ref="Z28:Z91" si="34">V28*(Q28-3)</f>
        <v>1512</v>
      </c>
      <c r="AA28" s="64"/>
      <c r="AB28" s="48">
        <f t="shared" si="10"/>
        <v>0</v>
      </c>
      <c r="AC28" s="48">
        <f t="shared" si="11"/>
        <v>-1512</v>
      </c>
      <c r="AD28" s="67">
        <f t="shared" ref="AD28:AD46" si="35">R28+V28+Z28</f>
        <v>1704</v>
      </c>
      <c r="AE28" s="67" t="str">
        <f t="shared" ref="AE28:AE46" si="36">IF(AND(S28="",W28="",AA28=""),"",IF(W28="",T28,IF(AA28="",T28+X28,(T28+X28+AB28))))</f>
        <v/>
      </c>
      <c r="AF28" s="50">
        <f t="shared" ref="AF28:AF46" si="37">IF(AE28="",(AD28*-1),AE28-AD28)</f>
        <v>-1704</v>
      </c>
      <c r="AG28" s="92">
        <f t="shared" si="15"/>
        <v>100</v>
      </c>
      <c r="AH28" s="92">
        <f t="shared" si="20"/>
        <v>0</v>
      </c>
      <c r="AI28" s="82">
        <f t="shared" si="21"/>
        <v>-100</v>
      </c>
      <c r="AJ28" s="92">
        <f t="shared" si="16"/>
        <v>100</v>
      </c>
      <c r="AK28" s="92">
        <f t="shared" si="17"/>
        <v>0</v>
      </c>
      <c r="AL28" s="82">
        <f t="shared" si="22"/>
        <v>-100</v>
      </c>
      <c r="AM28" s="92">
        <f t="shared" si="18"/>
        <v>100</v>
      </c>
      <c r="AN28" s="92">
        <f t="shared" si="19"/>
        <v>0</v>
      </c>
      <c r="AO28" s="82">
        <f t="shared" si="23"/>
        <v>-100</v>
      </c>
      <c r="AP28" s="82">
        <f t="shared" si="24"/>
        <v>-300</v>
      </c>
    </row>
    <row r="29" spans="9:42" s="33" customFormat="1" ht="12.75" customHeight="1" x14ac:dyDescent="0.2">
      <c r="I29" s="29">
        <v>43869</v>
      </c>
      <c r="J29" s="6" t="s">
        <v>32</v>
      </c>
      <c r="K29" s="6" t="s">
        <v>45</v>
      </c>
      <c r="L29" s="6">
        <v>1</v>
      </c>
      <c r="M29" s="6">
        <v>9</v>
      </c>
      <c r="N29" s="61">
        <v>3</v>
      </c>
      <c r="O29" s="61">
        <f t="shared" si="25"/>
        <v>9</v>
      </c>
      <c r="P29" s="61">
        <f t="shared" si="26"/>
        <v>9</v>
      </c>
      <c r="Q29" s="61">
        <f t="shared" si="27"/>
        <v>9</v>
      </c>
      <c r="R29" s="48">
        <f t="shared" si="28"/>
        <v>24</v>
      </c>
      <c r="S29" s="12"/>
      <c r="T29" s="48">
        <f t="shared" si="29"/>
        <v>0</v>
      </c>
      <c r="U29" s="48">
        <f t="shared" si="30"/>
        <v>-24</v>
      </c>
      <c r="V29" s="48">
        <f t="shared" si="31"/>
        <v>168</v>
      </c>
      <c r="W29" s="48"/>
      <c r="X29" s="48">
        <f t="shared" si="32"/>
        <v>0</v>
      </c>
      <c r="Y29" s="48">
        <f t="shared" si="33"/>
        <v>-168</v>
      </c>
      <c r="Z29" s="48">
        <f t="shared" si="34"/>
        <v>1008</v>
      </c>
      <c r="AA29" s="64"/>
      <c r="AB29" s="48">
        <f t="shared" si="10"/>
        <v>0</v>
      </c>
      <c r="AC29" s="48">
        <f t="shared" si="11"/>
        <v>-1008</v>
      </c>
      <c r="AD29" s="67">
        <f t="shared" si="35"/>
        <v>1200</v>
      </c>
      <c r="AE29" s="67" t="str">
        <f t="shared" si="36"/>
        <v/>
      </c>
      <c r="AF29" s="50">
        <f t="shared" si="37"/>
        <v>-1200</v>
      </c>
      <c r="AG29" s="92">
        <f t="shared" si="15"/>
        <v>100</v>
      </c>
      <c r="AH29" s="92">
        <f t="shared" si="20"/>
        <v>0</v>
      </c>
      <c r="AI29" s="82">
        <f t="shared" si="21"/>
        <v>-100</v>
      </c>
      <c r="AJ29" s="92">
        <f t="shared" si="16"/>
        <v>100</v>
      </c>
      <c r="AK29" s="92">
        <f t="shared" si="17"/>
        <v>0</v>
      </c>
      <c r="AL29" s="82">
        <f t="shared" si="22"/>
        <v>-100</v>
      </c>
      <c r="AM29" s="92">
        <f t="shared" si="18"/>
        <v>100</v>
      </c>
      <c r="AN29" s="92">
        <f t="shared" si="19"/>
        <v>0</v>
      </c>
      <c r="AO29" s="82">
        <f t="shared" si="23"/>
        <v>-100</v>
      </c>
      <c r="AP29" s="82">
        <f t="shared" si="24"/>
        <v>-300</v>
      </c>
    </row>
    <row r="30" spans="9:42" s="33" customFormat="1" ht="12.75" customHeight="1" x14ac:dyDescent="0.2">
      <c r="I30" s="29">
        <v>43869</v>
      </c>
      <c r="J30" s="6" t="s">
        <v>32</v>
      </c>
      <c r="K30" s="6" t="s">
        <v>45</v>
      </c>
      <c r="L30" s="6">
        <v>2</v>
      </c>
      <c r="M30" s="6">
        <v>9</v>
      </c>
      <c r="N30" s="61">
        <v>3</v>
      </c>
      <c r="O30" s="61">
        <f t="shared" si="25"/>
        <v>9</v>
      </c>
      <c r="P30" s="61">
        <f t="shared" si="26"/>
        <v>9</v>
      </c>
      <c r="Q30" s="61">
        <f t="shared" si="27"/>
        <v>9</v>
      </c>
      <c r="R30" s="48">
        <f t="shared" si="28"/>
        <v>24</v>
      </c>
      <c r="S30" s="12">
        <v>37</v>
      </c>
      <c r="T30" s="48">
        <f t="shared" si="29"/>
        <v>37</v>
      </c>
      <c r="U30" s="48">
        <f t="shared" si="30"/>
        <v>13</v>
      </c>
      <c r="V30" s="48">
        <f t="shared" si="31"/>
        <v>168</v>
      </c>
      <c r="W30" s="48">
        <v>159</v>
      </c>
      <c r="X30" s="48">
        <f t="shared" si="32"/>
        <v>159</v>
      </c>
      <c r="Y30" s="48">
        <f t="shared" si="33"/>
        <v>-9</v>
      </c>
      <c r="Z30" s="48">
        <f t="shared" si="34"/>
        <v>1008</v>
      </c>
      <c r="AA30" s="64">
        <v>710</v>
      </c>
      <c r="AB30" s="48">
        <f t="shared" si="10"/>
        <v>710</v>
      </c>
      <c r="AC30" s="48">
        <f t="shared" si="11"/>
        <v>-298</v>
      </c>
      <c r="AD30" s="67">
        <f t="shared" si="35"/>
        <v>1200</v>
      </c>
      <c r="AE30" s="67">
        <f t="shared" si="36"/>
        <v>906</v>
      </c>
      <c r="AF30" s="50">
        <f t="shared" si="37"/>
        <v>-294</v>
      </c>
      <c r="AG30" s="92">
        <f t="shared" si="15"/>
        <v>100</v>
      </c>
      <c r="AH30" s="92">
        <f t="shared" si="20"/>
        <v>154.16666666666669</v>
      </c>
      <c r="AI30" s="82">
        <f t="shared" si="21"/>
        <v>54.166666666666686</v>
      </c>
      <c r="AJ30" s="92">
        <f t="shared" si="16"/>
        <v>100</v>
      </c>
      <c r="AK30" s="92">
        <f t="shared" si="17"/>
        <v>94.642857142857139</v>
      </c>
      <c r="AL30" s="82">
        <f t="shared" si="22"/>
        <v>-5.3571428571428612</v>
      </c>
      <c r="AM30" s="92">
        <f t="shared" si="18"/>
        <v>100</v>
      </c>
      <c r="AN30" s="92">
        <f t="shared" si="19"/>
        <v>70.436507936507937</v>
      </c>
      <c r="AO30" s="82">
        <f t="shared" si="23"/>
        <v>-29.563492063492063</v>
      </c>
      <c r="AP30" s="82">
        <f t="shared" si="24"/>
        <v>19.246031746031761</v>
      </c>
    </row>
    <row r="31" spans="9:42" s="33" customFormat="1" ht="12.75" customHeight="1" x14ac:dyDescent="0.2">
      <c r="I31" s="29">
        <v>43869</v>
      </c>
      <c r="J31" s="6" t="s">
        <v>32</v>
      </c>
      <c r="K31" s="6" t="s">
        <v>45</v>
      </c>
      <c r="L31" s="6">
        <v>5</v>
      </c>
      <c r="M31" s="6">
        <v>9</v>
      </c>
      <c r="N31" s="61">
        <v>3</v>
      </c>
      <c r="O31" s="61">
        <f t="shared" si="25"/>
        <v>9</v>
      </c>
      <c r="P31" s="61">
        <f t="shared" si="26"/>
        <v>9</v>
      </c>
      <c r="Q31" s="61">
        <f t="shared" si="27"/>
        <v>9</v>
      </c>
      <c r="R31" s="48">
        <f t="shared" si="28"/>
        <v>24</v>
      </c>
      <c r="S31" s="12">
        <v>12.9</v>
      </c>
      <c r="T31" s="48">
        <f t="shared" si="29"/>
        <v>12.9</v>
      </c>
      <c r="U31" s="48">
        <f t="shared" si="30"/>
        <v>-11.1</v>
      </c>
      <c r="V31" s="48">
        <f t="shared" si="31"/>
        <v>168</v>
      </c>
      <c r="W31" s="48">
        <v>38</v>
      </c>
      <c r="X31" s="48">
        <f t="shared" si="32"/>
        <v>38</v>
      </c>
      <c r="Y31" s="48">
        <f t="shared" si="33"/>
        <v>-130</v>
      </c>
      <c r="Z31" s="48">
        <f t="shared" si="34"/>
        <v>1008</v>
      </c>
      <c r="AA31" s="64">
        <v>275</v>
      </c>
      <c r="AB31" s="48">
        <f t="shared" si="10"/>
        <v>275</v>
      </c>
      <c r="AC31" s="48">
        <f t="shared" si="11"/>
        <v>-733</v>
      </c>
      <c r="AD31" s="67">
        <f t="shared" si="35"/>
        <v>1200</v>
      </c>
      <c r="AE31" s="67">
        <f t="shared" si="36"/>
        <v>325.89999999999998</v>
      </c>
      <c r="AF31" s="50">
        <f t="shared" si="37"/>
        <v>-874.1</v>
      </c>
      <c r="AG31" s="92">
        <f t="shared" si="15"/>
        <v>100</v>
      </c>
      <c r="AH31" s="92">
        <f t="shared" si="20"/>
        <v>53.75</v>
      </c>
      <c r="AI31" s="82">
        <f t="shared" si="21"/>
        <v>-46.25</v>
      </c>
      <c r="AJ31" s="92">
        <f t="shared" si="16"/>
        <v>100</v>
      </c>
      <c r="AK31" s="92">
        <f t="shared" si="17"/>
        <v>22.61904761904762</v>
      </c>
      <c r="AL31" s="82">
        <f t="shared" si="22"/>
        <v>-77.38095238095238</v>
      </c>
      <c r="AM31" s="92">
        <f t="shared" si="18"/>
        <v>100</v>
      </c>
      <c r="AN31" s="92">
        <f t="shared" si="19"/>
        <v>27.281746031746028</v>
      </c>
      <c r="AO31" s="82">
        <f t="shared" si="23"/>
        <v>-72.718253968253975</v>
      </c>
      <c r="AP31" s="82">
        <f t="shared" si="24"/>
        <v>-196.34920634920636</v>
      </c>
    </row>
    <row r="32" spans="9:42" s="33" customFormat="1" ht="12.75" customHeight="1" x14ac:dyDescent="0.2">
      <c r="I32" s="29">
        <v>43869</v>
      </c>
      <c r="J32" s="6" t="s">
        <v>32</v>
      </c>
      <c r="K32" s="6" t="s">
        <v>45</v>
      </c>
      <c r="L32" s="6">
        <v>6</v>
      </c>
      <c r="M32" s="6">
        <v>9</v>
      </c>
      <c r="N32" s="61">
        <v>3</v>
      </c>
      <c r="O32" s="61">
        <f t="shared" si="25"/>
        <v>9</v>
      </c>
      <c r="P32" s="61">
        <f t="shared" si="26"/>
        <v>9</v>
      </c>
      <c r="Q32" s="61">
        <f t="shared" si="27"/>
        <v>9</v>
      </c>
      <c r="R32" s="48">
        <f t="shared" si="28"/>
        <v>24</v>
      </c>
      <c r="S32" s="12">
        <v>18.2</v>
      </c>
      <c r="T32" s="48">
        <f t="shared" si="29"/>
        <v>18.2</v>
      </c>
      <c r="U32" s="48">
        <f t="shared" si="30"/>
        <v>-5.8000000000000007</v>
      </c>
      <c r="V32" s="48">
        <f t="shared" si="31"/>
        <v>168</v>
      </c>
      <c r="W32" s="48">
        <v>128</v>
      </c>
      <c r="X32" s="48">
        <f t="shared" si="32"/>
        <v>128</v>
      </c>
      <c r="Y32" s="48">
        <f t="shared" si="33"/>
        <v>-40</v>
      </c>
      <c r="Z32" s="48">
        <f t="shared" si="34"/>
        <v>1008</v>
      </c>
      <c r="AA32" s="64">
        <v>816</v>
      </c>
      <c r="AB32" s="48">
        <f t="shared" si="10"/>
        <v>816</v>
      </c>
      <c r="AC32" s="48">
        <f t="shared" si="11"/>
        <v>-192</v>
      </c>
      <c r="AD32" s="67">
        <f t="shared" si="35"/>
        <v>1200</v>
      </c>
      <c r="AE32" s="67">
        <f t="shared" si="36"/>
        <v>962.2</v>
      </c>
      <c r="AF32" s="50">
        <f t="shared" si="37"/>
        <v>-237.79999999999995</v>
      </c>
      <c r="AG32" s="92">
        <f t="shared" si="15"/>
        <v>100</v>
      </c>
      <c r="AH32" s="92">
        <f t="shared" si="20"/>
        <v>75.833333333333329</v>
      </c>
      <c r="AI32" s="82">
        <f t="shared" si="21"/>
        <v>-24.166666666666671</v>
      </c>
      <c r="AJ32" s="92">
        <f t="shared" si="16"/>
        <v>100</v>
      </c>
      <c r="AK32" s="92">
        <f t="shared" si="17"/>
        <v>76.19047619047619</v>
      </c>
      <c r="AL32" s="82">
        <f t="shared" si="22"/>
        <v>-23.80952380952381</v>
      </c>
      <c r="AM32" s="92">
        <f t="shared" si="18"/>
        <v>100</v>
      </c>
      <c r="AN32" s="92">
        <f t="shared" si="19"/>
        <v>80.952380952380949</v>
      </c>
      <c r="AO32" s="82">
        <f t="shared" si="23"/>
        <v>-19.047619047619051</v>
      </c>
      <c r="AP32" s="82">
        <f t="shared" si="24"/>
        <v>-67.023809523809533</v>
      </c>
    </row>
    <row r="33" spans="9:42" s="33" customFormat="1" ht="12.75" customHeight="1" x14ac:dyDescent="0.2">
      <c r="I33" s="29">
        <v>43869</v>
      </c>
      <c r="J33" s="6" t="s">
        <v>32</v>
      </c>
      <c r="K33" s="6" t="s">
        <v>45</v>
      </c>
      <c r="L33" s="6">
        <v>7</v>
      </c>
      <c r="M33" s="6">
        <v>10</v>
      </c>
      <c r="N33" s="61">
        <v>3</v>
      </c>
      <c r="O33" s="61">
        <f t="shared" si="25"/>
        <v>9</v>
      </c>
      <c r="P33" s="61">
        <f t="shared" si="26"/>
        <v>9</v>
      </c>
      <c r="Q33" s="61">
        <f t="shared" si="27"/>
        <v>10</v>
      </c>
      <c r="R33" s="48">
        <f t="shared" si="28"/>
        <v>24</v>
      </c>
      <c r="S33" s="12">
        <v>5.3</v>
      </c>
      <c r="T33" s="48">
        <f t="shared" si="29"/>
        <v>5.3</v>
      </c>
      <c r="U33" s="48">
        <f t="shared" si="30"/>
        <v>-18.7</v>
      </c>
      <c r="V33" s="48">
        <f t="shared" si="31"/>
        <v>168</v>
      </c>
      <c r="W33" s="48">
        <v>14</v>
      </c>
      <c r="X33" s="48">
        <f t="shared" si="32"/>
        <v>14</v>
      </c>
      <c r="Y33" s="48">
        <f t="shared" si="33"/>
        <v>-154</v>
      </c>
      <c r="Z33" s="48">
        <f t="shared" si="34"/>
        <v>1176</v>
      </c>
      <c r="AA33" s="64">
        <v>68</v>
      </c>
      <c r="AB33" s="48">
        <f t="shared" si="10"/>
        <v>68</v>
      </c>
      <c r="AC33" s="48">
        <f t="shared" si="11"/>
        <v>-1108</v>
      </c>
      <c r="AD33" s="67">
        <f t="shared" si="35"/>
        <v>1368</v>
      </c>
      <c r="AE33" s="67">
        <f t="shared" si="36"/>
        <v>87.3</v>
      </c>
      <c r="AF33" s="50">
        <f t="shared" si="37"/>
        <v>-1280.7</v>
      </c>
      <c r="AG33" s="92">
        <f t="shared" si="15"/>
        <v>100</v>
      </c>
      <c r="AH33" s="92">
        <f t="shared" si="20"/>
        <v>22.083333333333332</v>
      </c>
      <c r="AI33" s="82">
        <f t="shared" si="21"/>
        <v>-77.916666666666671</v>
      </c>
      <c r="AJ33" s="92">
        <f t="shared" si="16"/>
        <v>100</v>
      </c>
      <c r="AK33" s="92">
        <f t="shared" si="17"/>
        <v>8.3333333333333321</v>
      </c>
      <c r="AL33" s="82">
        <f t="shared" si="22"/>
        <v>-91.666666666666671</v>
      </c>
      <c r="AM33" s="92">
        <f t="shared" si="18"/>
        <v>100</v>
      </c>
      <c r="AN33" s="92">
        <f t="shared" si="19"/>
        <v>5.7823129251700678</v>
      </c>
      <c r="AO33" s="82">
        <f t="shared" si="23"/>
        <v>-94.217687074829939</v>
      </c>
      <c r="AP33" s="82">
        <f t="shared" si="24"/>
        <v>-263.80102040816331</v>
      </c>
    </row>
    <row r="34" spans="9:42" s="33" customFormat="1" ht="12.75" customHeight="1" x14ac:dyDescent="0.2">
      <c r="I34" s="29">
        <v>43869</v>
      </c>
      <c r="J34" s="6" t="s">
        <v>32</v>
      </c>
      <c r="K34" s="6" t="s">
        <v>45</v>
      </c>
      <c r="L34" s="6">
        <v>8</v>
      </c>
      <c r="M34" s="6">
        <v>12</v>
      </c>
      <c r="N34" s="61">
        <v>3</v>
      </c>
      <c r="O34" s="61">
        <f t="shared" si="25"/>
        <v>9</v>
      </c>
      <c r="P34" s="61">
        <f t="shared" si="26"/>
        <v>9</v>
      </c>
      <c r="Q34" s="61">
        <f t="shared" si="27"/>
        <v>12</v>
      </c>
      <c r="R34" s="48">
        <f t="shared" si="28"/>
        <v>24</v>
      </c>
      <c r="S34" s="12"/>
      <c r="T34" s="48">
        <f t="shared" si="29"/>
        <v>0</v>
      </c>
      <c r="U34" s="48">
        <f t="shared" si="30"/>
        <v>-24</v>
      </c>
      <c r="V34" s="48">
        <f t="shared" si="31"/>
        <v>168</v>
      </c>
      <c r="W34" s="48"/>
      <c r="X34" s="48">
        <f t="shared" si="32"/>
        <v>0</v>
      </c>
      <c r="Y34" s="48">
        <f t="shared" si="33"/>
        <v>-168</v>
      </c>
      <c r="Z34" s="48">
        <f t="shared" si="34"/>
        <v>1512</v>
      </c>
      <c r="AA34" s="64"/>
      <c r="AB34" s="48">
        <f t="shared" si="10"/>
        <v>0</v>
      </c>
      <c r="AC34" s="48">
        <f t="shared" si="11"/>
        <v>-1512</v>
      </c>
      <c r="AD34" s="67">
        <f t="shared" si="35"/>
        <v>1704</v>
      </c>
      <c r="AE34" s="67" t="str">
        <f t="shared" si="36"/>
        <v/>
      </c>
      <c r="AF34" s="50">
        <f t="shared" si="37"/>
        <v>-1704</v>
      </c>
      <c r="AG34" s="92">
        <f t="shared" si="15"/>
        <v>100</v>
      </c>
      <c r="AH34" s="92">
        <f t="shared" si="20"/>
        <v>0</v>
      </c>
      <c r="AI34" s="82">
        <f t="shared" si="21"/>
        <v>-100</v>
      </c>
      <c r="AJ34" s="92">
        <f t="shared" si="16"/>
        <v>100</v>
      </c>
      <c r="AK34" s="92">
        <f t="shared" si="17"/>
        <v>0</v>
      </c>
      <c r="AL34" s="82">
        <f t="shared" si="22"/>
        <v>-100</v>
      </c>
      <c r="AM34" s="92">
        <f t="shared" si="18"/>
        <v>100</v>
      </c>
      <c r="AN34" s="92">
        <f t="shared" si="19"/>
        <v>0</v>
      </c>
      <c r="AO34" s="82">
        <f t="shared" si="23"/>
        <v>-100</v>
      </c>
      <c r="AP34" s="82">
        <f t="shared" si="24"/>
        <v>-300</v>
      </c>
    </row>
    <row r="35" spans="9:42" s="33" customFormat="1" ht="12" x14ac:dyDescent="0.2">
      <c r="I35" s="29">
        <v>43869</v>
      </c>
      <c r="J35" s="6" t="s">
        <v>32</v>
      </c>
      <c r="K35" s="6" t="s">
        <v>45</v>
      </c>
      <c r="L35" s="6">
        <v>9</v>
      </c>
      <c r="M35" s="6">
        <v>13</v>
      </c>
      <c r="N35" s="61">
        <v>3</v>
      </c>
      <c r="O35" s="61">
        <f t="shared" si="25"/>
        <v>9</v>
      </c>
      <c r="P35" s="61">
        <f t="shared" si="26"/>
        <v>9</v>
      </c>
      <c r="Q35" s="61">
        <f t="shared" si="27"/>
        <v>12</v>
      </c>
      <c r="R35" s="48">
        <f t="shared" si="28"/>
        <v>24</v>
      </c>
      <c r="S35" s="12">
        <v>28.6</v>
      </c>
      <c r="T35" s="48">
        <f t="shared" si="29"/>
        <v>28.6</v>
      </c>
      <c r="U35" s="48">
        <f t="shared" si="30"/>
        <v>4.6000000000000014</v>
      </c>
      <c r="V35" s="48">
        <f t="shared" si="31"/>
        <v>168</v>
      </c>
      <c r="W35" s="48">
        <v>240</v>
      </c>
      <c r="X35" s="48">
        <f t="shared" si="32"/>
        <v>240</v>
      </c>
      <c r="Y35" s="48">
        <f t="shared" si="33"/>
        <v>72</v>
      </c>
      <c r="Z35" s="48">
        <f t="shared" si="34"/>
        <v>1512</v>
      </c>
      <c r="AA35" s="64">
        <v>1800</v>
      </c>
      <c r="AB35" s="48">
        <f t="shared" si="10"/>
        <v>1800</v>
      </c>
      <c r="AC35" s="48">
        <f t="shared" si="11"/>
        <v>288</v>
      </c>
      <c r="AD35" s="67">
        <f t="shared" si="35"/>
        <v>1704</v>
      </c>
      <c r="AE35" s="67">
        <f t="shared" si="36"/>
        <v>2068.6</v>
      </c>
      <c r="AF35" s="50">
        <f t="shared" si="37"/>
        <v>364.59999999999991</v>
      </c>
      <c r="AG35" s="92">
        <f t="shared" si="15"/>
        <v>100</v>
      </c>
      <c r="AH35" s="92">
        <f t="shared" si="20"/>
        <v>119.16666666666667</v>
      </c>
      <c r="AI35" s="82">
        <f t="shared" si="21"/>
        <v>19.166666666666671</v>
      </c>
      <c r="AJ35" s="92">
        <f t="shared" si="16"/>
        <v>100</v>
      </c>
      <c r="AK35" s="92">
        <f t="shared" si="17"/>
        <v>142.85714285714286</v>
      </c>
      <c r="AL35" s="82">
        <f t="shared" si="22"/>
        <v>42.857142857142861</v>
      </c>
      <c r="AM35" s="92">
        <f t="shared" si="18"/>
        <v>100</v>
      </c>
      <c r="AN35" s="92">
        <f t="shared" si="19"/>
        <v>119.04761904761905</v>
      </c>
      <c r="AO35" s="82">
        <f t="shared" si="23"/>
        <v>19.047619047619051</v>
      </c>
      <c r="AP35" s="82">
        <f t="shared" si="24"/>
        <v>81.071428571428584</v>
      </c>
    </row>
    <row r="36" spans="9:42" s="33" customFormat="1" ht="12" x14ac:dyDescent="0.2">
      <c r="I36" s="29">
        <v>43876</v>
      </c>
      <c r="J36" s="6" t="s">
        <v>3</v>
      </c>
      <c r="K36" s="6" t="s">
        <v>45</v>
      </c>
      <c r="L36" s="6">
        <v>4</v>
      </c>
      <c r="M36" s="6">
        <v>11</v>
      </c>
      <c r="N36" s="61">
        <v>3</v>
      </c>
      <c r="O36" s="61">
        <f t="shared" si="25"/>
        <v>9</v>
      </c>
      <c r="P36" s="61">
        <f t="shared" si="26"/>
        <v>9</v>
      </c>
      <c r="Q36" s="61">
        <f t="shared" si="27"/>
        <v>11</v>
      </c>
      <c r="R36" s="48">
        <f t="shared" si="28"/>
        <v>24</v>
      </c>
      <c r="S36" s="12"/>
      <c r="T36" s="48">
        <f t="shared" si="29"/>
        <v>0</v>
      </c>
      <c r="U36" s="48">
        <f t="shared" si="30"/>
        <v>-24</v>
      </c>
      <c r="V36" s="48">
        <f t="shared" si="31"/>
        <v>168</v>
      </c>
      <c r="W36" s="48"/>
      <c r="X36" s="48">
        <f t="shared" si="32"/>
        <v>0</v>
      </c>
      <c r="Y36" s="48">
        <f t="shared" si="33"/>
        <v>-168</v>
      </c>
      <c r="Z36" s="48">
        <f t="shared" si="34"/>
        <v>1344</v>
      </c>
      <c r="AA36" s="64"/>
      <c r="AB36" s="48">
        <f t="shared" si="10"/>
        <v>0</v>
      </c>
      <c r="AC36" s="48">
        <f t="shared" si="11"/>
        <v>-1344</v>
      </c>
      <c r="AD36" s="67">
        <f t="shared" si="35"/>
        <v>1536</v>
      </c>
      <c r="AE36" s="67" t="str">
        <f t="shared" si="36"/>
        <v/>
      </c>
      <c r="AF36" s="50">
        <f t="shared" si="37"/>
        <v>-1536</v>
      </c>
      <c r="AG36" s="92">
        <f t="shared" si="15"/>
        <v>100</v>
      </c>
      <c r="AH36" s="92">
        <f t="shared" si="20"/>
        <v>0</v>
      </c>
      <c r="AI36" s="82">
        <f t="shared" si="21"/>
        <v>-100</v>
      </c>
      <c r="AJ36" s="92">
        <f t="shared" si="16"/>
        <v>100</v>
      </c>
      <c r="AK36" s="92">
        <f t="shared" si="17"/>
        <v>0</v>
      </c>
      <c r="AL36" s="82">
        <f t="shared" si="22"/>
        <v>-100</v>
      </c>
      <c r="AM36" s="92">
        <f t="shared" si="18"/>
        <v>100</v>
      </c>
      <c r="AN36" s="92">
        <f t="shared" si="19"/>
        <v>0</v>
      </c>
      <c r="AO36" s="82">
        <f t="shared" si="23"/>
        <v>-100</v>
      </c>
      <c r="AP36" s="82">
        <f t="shared" si="24"/>
        <v>-300</v>
      </c>
    </row>
    <row r="37" spans="9:42" s="33" customFormat="1" ht="12.75" customHeight="1" x14ac:dyDescent="0.2">
      <c r="I37" s="29">
        <v>43876</v>
      </c>
      <c r="J37" s="6" t="s">
        <v>3</v>
      </c>
      <c r="K37" s="6" t="s">
        <v>45</v>
      </c>
      <c r="L37" s="6">
        <v>6</v>
      </c>
      <c r="M37" s="6">
        <v>9</v>
      </c>
      <c r="N37" s="61">
        <v>3</v>
      </c>
      <c r="O37" s="61">
        <f t="shared" si="25"/>
        <v>9</v>
      </c>
      <c r="P37" s="61">
        <f t="shared" si="26"/>
        <v>9</v>
      </c>
      <c r="Q37" s="61">
        <f t="shared" si="27"/>
        <v>9</v>
      </c>
      <c r="R37" s="48">
        <f t="shared" si="28"/>
        <v>24</v>
      </c>
      <c r="S37" s="12">
        <v>28.1</v>
      </c>
      <c r="T37" s="48">
        <f t="shared" si="29"/>
        <v>28.1</v>
      </c>
      <c r="U37" s="48">
        <f t="shared" si="30"/>
        <v>4.1000000000000014</v>
      </c>
      <c r="V37" s="48">
        <f t="shared" si="31"/>
        <v>168</v>
      </c>
      <c r="W37" s="48">
        <v>233</v>
      </c>
      <c r="X37" s="48">
        <f t="shared" si="32"/>
        <v>233</v>
      </c>
      <c r="Y37" s="48">
        <f t="shared" si="33"/>
        <v>65</v>
      </c>
      <c r="Z37" s="48">
        <f t="shared" si="34"/>
        <v>1008</v>
      </c>
      <c r="AA37" s="64">
        <v>992</v>
      </c>
      <c r="AB37" s="48">
        <f t="shared" si="10"/>
        <v>992</v>
      </c>
      <c r="AC37" s="48">
        <f t="shared" si="11"/>
        <v>-16</v>
      </c>
      <c r="AD37" s="67">
        <f t="shared" si="35"/>
        <v>1200</v>
      </c>
      <c r="AE37" s="67">
        <f t="shared" si="36"/>
        <v>1253.0999999999999</v>
      </c>
      <c r="AF37" s="50">
        <f t="shared" si="37"/>
        <v>53.099999999999909</v>
      </c>
      <c r="AG37" s="92">
        <f t="shared" si="15"/>
        <v>100</v>
      </c>
      <c r="AH37" s="92">
        <f t="shared" si="20"/>
        <v>117.08333333333334</v>
      </c>
      <c r="AI37" s="82">
        <f t="shared" si="21"/>
        <v>17.083333333333343</v>
      </c>
      <c r="AJ37" s="92">
        <f t="shared" si="16"/>
        <v>100</v>
      </c>
      <c r="AK37" s="92">
        <f t="shared" si="17"/>
        <v>138.69047619047618</v>
      </c>
      <c r="AL37" s="82">
        <f t="shared" si="22"/>
        <v>38.690476190476176</v>
      </c>
      <c r="AM37" s="92">
        <f t="shared" si="18"/>
        <v>100</v>
      </c>
      <c r="AN37" s="92">
        <f t="shared" si="19"/>
        <v>98.412698412698404</v>
      </c>
      <c r="AO37" s="82">
        <f t="shared" si="23"/>
        <v>-1.5873015873015959</v>
      </c>
      <c r="AP37" s="82">
        <f t="shared" si="24"/>
        <v>54.186507936507923</v>
      </c>
    </row>
    <row r="38" spans="9:42" s="33" customFormat="1" ht="12" x14ac:dyDescent="0.2">
      <c r="I38" s="29">
        <v>43876</v>
      </c>
      <c r="J38" s="6" t="s">
        <v>3</v>
      </c>
      <c r="K38" s="6" t="s">
        <v>45</v>
      </c>
      <c r="L38" s="6">
        <v>8</v>
      </c>
      <c r="M38" s="6">
        <v>10</v>
      </c>
      <c r="N38" s="61">
        <v>3</v>
      </c>
      <c r="O38" s="61">
        <f t="shared" si="25"/>
        <v>9</v>
      </c>
      <c r="P38" s="61">
        <f t="shared" si="26"/>
        <v>9</v>
      </c>
      <c r="Q38" s="61">
        <f t="shared" si="27"/>
        <v>10</v>
      </c>
      <c r="R38" s="48">
        <f t="shared" si="28"/>
        <v>24</v>
      </c>
      <c r="S38" s="12"/>
      <c r="T38" s="48">
        <f t="shared" si="29"/>
        <v>0</v>
      </c>
      <c r="U38" s="48">
        <f t="shared" si="30"/>
        <v>-24</v>
      </c>
      <c r="V38" s="48">
        <f t="shared" si="31"/>
        <v>168</v>
      </c>
      <c r="W38" s="48"/>
      <c r="X38" s="48">
        <f t="shared" si="32"/>
        <v>0</v>
      </c>
      <c r="Y38" s="48">
        <f t="shared" si="33"/>
        <v>-168</v>
      </c>
      <c r="Z38" s="48">
        <f t="shared" si="34"/>
        <v>1176</v>
      </c>
      <c r="AA38" s="64"/>
      <c r="AB38" s="48">
        <f t="shared" si="10"/>
        <v>0</v>
      </c>
      <c r="AC38" s="48">
        <f t="shared" si="11"/>
        <v>-1176</v>
      </c>
      <c r="AD38" s="67">
        <f t="shared" si="35"/>
        <v>1368</v>
      </c>
      <c r="AE38" s="67" t="str">
        <f t="shared" si="36"/>
        <v/>
      </c>
      <c r="AF38" s="50">
        <f t="shared" si="37"/>
        <v>-1368</v>
      </c>
      <c r="AG38" s="92">
        <f t="shared" si="15"/>
        <v>100</v>
      </c>
      <c r="AH38" s="92">
        <f t="shared" si="20"/>
        <v>0</v>
      </c>
      <c r="AI38" s="82">
        <f t="shared" si="21"/>
        <v>-100</v>
      </c>
      <c r="AJ38" s="92">
        <f t="shared" si="16"/>
        <v>100</v>
      </c>
      <c r="AK38" s="92">
        <f t="shared" si="17"/>
        <v>0</v>
      </c>
      <c r="AL38" s="82">
        <f t="shared" si="22"/>
        <v>-100</v>
      </c>
      <c r="AM38" s="92">
        <f t="shared" si="18"/>
        <v>100</v>
      </c>
      <c r="AN38" s="92">
        <f t="shared" si="19"/>
        <v>0</v>
      </c>
      <c r="AO38" s="82">
        <f t="shared" si="23"/>
        <v>-100</v>
      </c>
      <c r="AP38" s="82">
        <f t="shared" si="24"/>
        <v>-300</v>
      </c>
    </row>
    <row r="39" spans="9:42" s="33" customFormat="1" ht="12.75" customHeight="1" x14ac:dyDescent="0.2">
      <c r="I39" s="29">
        <v>43876</v>
      </c>
      <c r="J39" s="6" t="s">
        <v>3</v>
      </c>
      <c r="K39" s="6" t="s">
        <v>45</v>
      </c>
      <c r="L39" s="6">
        <v>9</v>
      </c>
      <c r="M39" s="6">
        <v>12</v>
      </c>
      <c r="N39" s="61">
        <v>3</v>
      </c>
      <c r="O39" s="61">
        <f t="shared" si="25"/>
        <v>9</v>
      </c>
      <c r="P39" s="61">
        <f t="shared" si="26"/>
        <v>9</v>
      </c>
      <c r="Q39" s="61">
        <f t="shared" si="27"/>
        <v>12</v>
      </c>
      <c r="R39" s="48">
        <f t="shared" si="28"/>
        <v>24</v>
      </c>
      <c r="S39" s="12"/>
      <c r="T39" s="48">
        <f t="shared" si="29"/>
        <v>0</v>
      </c>
      <c r="U39" s="48">
        <f t="shared" si="30"/>
        <v>-24</v>
      </c>
      <c r="V39" s="48">
        <f t="shared" si="31"/>
        <v>168</v>
      </c>
      <c r="W39" s="48"/>
      <c r="X39" s="48">
        <f t="shared" si="32"/>
        <v>0</v>
      </c>
      <c r="Y39" s="48">
        <f t="shared" si="33"/>
        <v>-168</v>
      </c>
      <c r="Z39" s="48">
        <f t="shared" si="34"/>
        <v>1512</v>
      </c>
      <c r="AA39" s="64"/>
      <c r="AB39" s="48">
        <f t="shared" si="10"/>
        <v>0</v>
      </c>
      <c r="AC39" s="48">
        <f t="shared" si="11"/>
        <v>-1512</v>
      </c>
      <c r="AD39" s="67">
        <f t="shared" si="35"/>
        <v>1704</v>
      </c>
      <c r="AE39" s="67" t="str">
        <f t="shared" si="36"/>
        <v/>
      </c>
      <c r="AF39" s="50">
        <f t="shared" si="37"/>
        <v>-1704</v>
      </c>
      <c r="AG39" s="92">
        <f t="shared" si="15"/>
        <v>100</v>
      </c>
      <c r="AH39" s="92">
        <f t="shared" si="20"/>
        <v>0</v>
      </c>
      <c r="AI39" s="82">
        <f t="shared" si="21"/>
        <v>-100</v>
      </c>
      <c r="AJ39" s="92">
        <f t="shared" ref="AJ39:AJ70" si="38">$AJ$1</f>
        <v>100</v>
      </c>
      <c r="AK39" s="92">
        <f t="shared" ref="AK39:AK70" si="39">(W39/168*100)*($AJ$1/100)</f>
        <v>0</v>
      </c>
      <c r="AL39" s="82">
        <f t="shared" si="22"/>
        <v>-100</v>
      </c>
      <c r="AM39" s="92">
        <f t="shared" ref="AM39:AM70" si="40">$AJ$1</f>
        <v>100</v>
      </c>
      <c r="AN39" s="92">
        <f t="shared" ref="AN39:AN70" si="41">((AA39/Z39)*100)*($AJ$1/100)</f>
        <v>0</v>
      </c>
      <c r="AO39" s="82">
        <f t="shared" si="23"/>
        <v>-100</v>
      </c>
      <c r="AP39" s="82">
        <f t="shared" si="24"/>
        <v>-300</v>
      </c>
    </row>
    <row r="40" spans="9:42" s="33" customFormat="1" ht="12" x14ac:dyDescent="0.2">
      <c r="I40" s="29">
        <v>43883</v>
      </c>
      <c r="J40" s="6" t="s">
        <v>32</v>
      </c>
      <c r="K40" s="6" t="s">
        <v>45</v>
      </c>
      <c r="L40" s="6">
        <v>1</v>
      </c>
      <c r="M40" s="6">
        <v>10</v>
      </c>
      <c r="N40" s="61">
        <v>3</v>
      </c>
      <c r="O40" s="61">
        <f t="shared" si="25"/>
        <v>9</v>
      </c>
      <c r="P40" s="61">
        <f t="shared" si="26"/>
        <v>9</v>
      </c>
      <c r="Q40" s="61">
        <f t="shared" si="27"/>
        <v>10</v>
      </c>
      <c r="R40" s="48">
        <f t="shared" si="28"/>
        <v>24</v>
      </c>
      <c r="S40" s="12">
        <v>66</v>
      </c>
      <c r="T40" s="48">
        <f t="shared" si="29"/>
        <v>66</v>
      </c>
      <c r="U40" s="48">
        <f t="shared" si="30"/>
        <v>42</v>
      </c>
      <c r="V40" s="48">
        <f t="shared" si="31"/>
        <v>168</v>
      </c>
      <c r="W40" s="48">
        <v>358</v>
      </c>
      <c r="X40" s="48">
        <f t="shared" si="32"/>
        <v>358</v>
      </c>
      <c r="Y40" s="48">
        <f t="shared" si="33"/>
        <v>190</v>
      </c>
      <c r="Z40" s="48">
        <f t="shared" si="34"/>
        <v>1176</v>
      </c>
      <c r="AA40" s="64">
        <v>1000</v>
      </c>
      <c r="AB40" s="48">
        <f t="shared" si="10"/>
        <v>1000</v>
      </c>
      <c r="AC40" s="48">
        <f t="shared" si="11"/>
        <v>-176</v>
      </c>
      <c r="AD40" s="67">
        <f t="shared" si="35"/>
        <v>1368</v>
      </c>
      <c r="AE40" s="67">
        <f t="shared" si="36"/>
        <v>1424</v>
      </c>
      <c r="AF40" s="50">
        <f t="shared" si="37"/>
        <v>56</v>
      </c>
      <c r="AG40" s="92">
        <f t="shared" si="15"/>
        <v>100</v>
      </c>
      <c r="AH40" s="92">
        <f t="shared" si="20"/>
        <v>275</v>
      </c>
      <c r="AI40" s="82">
        <f t="shared" si="21"/>
        <v>175</v>
      </c>
      <c r="AJ40" s="92">
        <f t="shared" si="38"/>
        <v>100</v>
      </c>
      <c r="AK40" s="92">
        <f t="shared" si="39"/>
        <v>213.0952380952381</v>
      </c>
      <c r="AL40" s="82">
        <f t="shared" si="22"/>
        <v>113.0952380952381</v>
      </c>
      <c r="AM40" s="92">
        <f t="shared" si="40"/>
        <v>100</v>
      </c>
      <c r="AN40" s="92">
        <f t="shared" si="41"/>
        <v>85.034013605442169</v>
      </c>
      <c r="AO40" s="82">
        <f t="shared" si="23"/>
        <v>-14.965986394557831</v>
      </c>
      <c r="AP40" s="82">
        <f t="shared" si="24"/>
        <v>273.12925170068024</v>
      </c>
    </row>
    <row r="41" spans="9:42" s="33" customFormat="1" ht="12" x14ac:dyDescent="0.2">
      <c r="I41" s="29">
        <v>43883</v>
      </c>
      <c r="J41" s="6" t="s">
        <v>32</v>
      </c>
      <c r="K41" s="6" t="s">
        <v>45</v>
      </c>
      <c r="L41" s="6">
        <v>2</v>
      </c>
      <c r="M41" s="6">
        <v>9</v>
      </c>
      <c r="N41" s="61">
        <v>3</v>
      </c>
      <c r="O41" s="61">
        <f t="shared" si="25"/>
        <v>9</v>
      </c>
      <c r="P41" s="61">
        <f t="shared" si="26"/>
        <v>9</v>
      </c>
      <c r="Q41" s="61">
        <f t="shared" si="27"/>
        <v>9</v>
      </c>
      <c r="R41" s="48">
        <f t="shared" si="28"/>
        <v>24</v>
      </c>
      <c r="S41" s="12">
        <v>9.9</v>
      </c>
      <c r="T41" s="48">
        <f t="shared" si="29"/>
        <v>9.9</v>
      </c>
      <c r="U41" s="48">
        <f t="shared" si="30"/>
        <v>-14.1</v>
      </c>
      <c r="V41" s="48">
        <f t="shared" si="31"/>
        <v>168</v>
      </c>
      <c r="W41" s="48">
        <v>99</v>
      </c>
      <c r="X41" s="48">
        <f t="shared" si="32"/>
        <v>99</v>
      </c>
      <c r="Y41" s="48">
        <f t="shared" si="33"/>
        <v>-69</v>
      </c>
      <c r="Z41" s="48">
        <f t="shared" si="34"/>
        <v>1008</v>
      </c>
      <c r="AA41" s="64">
        <v>700</v>
      </c>
      <c r="AB41" s="48">
        <f t="shared" si="10"/>
        <v>700</v>
      </c>
      <c r="AC41" s="48">
        <f t="shared" si="11"/>
        <v>-308</v>
      </c>
      <c r="AD41" s="67">
        <f t="shared" si="35"/>
        <v>1200</v>
      </c>
      <c r="AE41" s="67">
        <f t="shared" si="36"/>
        <v>808.9</v>
      </c>
      <c r="AF41" s="50">
        <f t="shared" si="37"/>
        <v>-391.1</v>
      </c>
      <c r="AG41" s="92">
        <f t="shared" si="15"/>
        <v>100</v>
      </c>
      <c r="AH41" s="92">
        <f t="shared" si="20"/>
        <v>41.25</v>
      </c>
      <c r="AI41" s="82">
        <f t="shared" si="21"/>
        <v>-58.75</v>
      </c>
      <c r="AJ41" s="92">
        <f t="shared" si="38"/>
        <v>100</v>
      </c>
      <c r="AK41" s="92">
        <f t="shared" si="39"/>
        <v>58.928571428571431</v>
      </c>
      <c r="AL41" s="82">
        <f t="shared" si="22"/>
        <v>-41.071428571428569</v>
      </c>
      <c r="AM41" s="92">
        <f t="shared" si="40"/>
        <v>100</v>
      </c>
      <c r="AN41" s="92">
        <f t="shared" si="41"/>
        <v>69.444444444444443</v>
      </c>
      <c r="AO41" s="82">
        <f t="shared" si="23"/>
        <v>-30.555555555555557</v>
      </c>
      <c r="AP41" s="82">
        <f t="shared" si="24"/>
        <v>-130.37698412698413</v>
      </c>
    </row>
    <row r="42" spans="9:42" s="33" customFormat="1" ht="12" x14ac:dyDescent="0.2">
      <c r="I42" s="29">
        <v>43883</v>
      </c>
      <c r="J42" s="6" t="s">
        <v>32</v>
      </c>
      <c r="K42" s="6" t="s">
        <v>45</v>
      </c>
      <c r="L42" s="6">
        <v>4</v>
      </c>
      <c r="M42" s="6">
        <v>10</v>
      </c>
      <c r="N42" s="61">
        <v>3</v>
      </c>
      <c r="O42" s="61">
        <f t="shared" si="25"/>
        <v>9</v>
      </c>
      <c r="P42" s="61">
        <f t="shared" si="26"/>
        <v>9</v>
      </c>
      <c r="Q42" s="61">
        <f t="shared" si="27"/>
        <v>10</v>
      </c>
      <c r="R42" s="48">
        <f t="shared" si="28"/>
        <v>24</v>
      </c>
      <c r="S42" s="12"/>
      <c r="T42" s="48">
        <f t="shared" si="29"/>
        <v>0</v>
      </c>
      <c r="U42" s="48">
        <f t="shared" si="30"/>
        <v>-24</v>
      </c>
      <c r="V42" s="48">
        <f t="shared" si="31"/>
        <v>168</v>
      </c>
      <c r="W42" s="48"/>
      <c r="X42" s="48">
        <f t="shared" si="32"/>
        <v>0</v>
      </c>
      <c r="Y42" s="48">
        <f t="shared" si="33"/>
        <v>-168</v>
      </c>
      <c r="Z42" s="48">
        <f t="shared" si="34"/>
        <v>1176</v>
      </c>
      <c r="AA42" s="64"/>
      <c r="AB42" s="48">
        <f t="shared" si="10"/>
        <v>0</v>
      </c>
      <c r="AC42" s="48">
        <f t="shared" si="11"/>
        <v>-1176</v>
      </c>
      <c r="AD42" s="67">
        <f t="shared" si="35"/>
        <v>1368</v>
      </c>
      <c r="AE42" s="67" t="str">
        <f t="shared" si="36"/>
        <v/>
      </c>
      <c r="AF42" s="50">
        <f t="shared" si="37"/>
        <v>-1368</v>
      </c>
      <c r="AG42" s="92">
        <f t="shared" si="15"/>
        <v>100</v>
      </c>
      <c r="AH42" s="92">
        <f t="shared" si="20"/>
        <v>0</v>
      </c>
      <c r="AI42" s="82">
        <f t="shared" si="21"/>
        <v>-100</v>
      </c>
      <c r="AJ42" s="92">
        <f t="shared" si="38"/>
        <v>100</v>
      </c>
      <c r="AK42" s="92">
        <f t="shared" si="39"/>
        <v>0</v>
      </c>
      <c r="AL42" s="82">
        <f t="shared" si="22"/>
        <v>-100</v>
      </c>
      <c r="AM42" s="92">
        <f t="shared" si="40"/>
        <v>100</v>
      </c>
      <c r="AN42" s="92">
        <f t="shared" si="41"/>
        <v>0</v>
      </c>
      <c r="AO42" s="82">
        <f t="shared" si="23"/>
        <v>-100</v>
      </c>
      <c r="AP42" s="82">
        <f t="shared" si="24"/>
        <v>-300</v>
      </c>
    </row>
    <row r="43" spans="9:42" s="33" customFormat="1" ht="12" x14ac:dyDescent="0.2">
      <c r="I43" s="29">
        <v>43883</v>
      </c>
      <c r="J43" s="6" t="s">
        <v>32</v>
      </c>
      <c r="K43" s="6" t="s">
        <v>45</v>
      </c>
      <c r="L43" s="6">
        <v>5</v>
      </c>
      <c r="M43" s="6">
        <v>9</v>
      </c>
      <c r="N43" s="61">
        <v>3</v>
      </c>
      <c r="O43" s="61">
        <f t="shared" si="25"/>
        <v>9</v>
      </c>
      <c r="P43" s="61">
        <f t="shared" si="26"/>
        <v>9</v>
      </c>
      <c r="Q43" s="61">
        <f t="shared" si="27"/>
        <v>9</v>
      </c>
      <c r="R43" s="48">
        <f t="shared" si="28"/>
        <v>24</v>
      </c>
      <c r="S43" s="12">
        <v>146</v>
      </c>
      <c r="T43" s="48">
        <f t="shared" si="29"/>
        <v>146</v>
      </c>
      <c r="U43" s="48">
        <f t="shared" si="30"/>
        <v>122</v>
      </c>
      <c r="V43" s="48">
        <f t="shared" si="31"/>
        <v>168</v>
      </c>
      <c r="W43" s="48">
        <v>1100</v>
      </c>
      <c r="X43" s="48">
        <f t="shared" si="32"/>
        <v>1100</v>
      </c>
      <c r="Y43" s="48">
        <f t="shared" si="33"/>
        <v>932</v>
      </c>
      <c r="Z43" s="48">
        <f t="shared" si="34"/>
        <v>1008</v>
      </c>
      <c r="AA43" s="64">
        <v>10900</v>
      </c>
      <c r="AB43" s="48">
        <f t="shared" si="10"/>
        <v>10900</v>
      </c>
      <c r="AC43" s="48">
        <f t="shared" si="11"/>
        <v>9892</v>
      </c>
      <c r="AD43" s="67">
        <f t="shared" si="35"/>
        <v>1200</v>
      </c>
      <c r="AE43" s="67">
        <f t="shared" si="36"/>
        <v>12146</v>
      </c>
      <c r="AF43" s="50">
        <f t="shared" si="37"/>
        <v>10946</v>
      </c>
      <c r="AG43" s="92">
        <f t="shared" si="15"/>
        <v>100</v>
      </c>
      <c r="AH43" s="92">
        <f t="shared" si="20"/>
        <v>608.33333333333326</v>
      </c>
      <c r="AI43" s="82">
        <f t="shared" si="21"/>
        <v>508.33333333333326</v>
      </c>
      <c r="AJ43" s="92">
        <f t="shared" si="38"/>
        <v>100</v>
      </c>
      <c r="AK43" s="92">
        <f t="shared" si="39"/>
        <v>654.7619047619047</v>
      </c>
      <c r="AL43" s="82">
        <f t="shared" si="22"/>
        <v>554.7619047619047</v>
      </c>
      <c r="AM43" s="92">
        <f t="shared" si="40"/>
        <v>100</v>
      </c>
      <c r="AN43" s="92">
        <f t="shared" si="41"/>
        <v>1081.3492063492063</v>
      </c>
      <c r="AO43" s="82">
        <f t="shared" si="23"/>
        <v>981.34920634920627</v>
      </c>
      <c r="AP43" s="82">
        <f t="shared" si="24"/>
        <v>2044.4444444444441</v>
      </c>
    </row>
    <row r="44" spans="9:42" s="33" customFormat="1" ht="12" x14ac:dyDescent="0.2">
      <c r="I44" s="29">
        <v>43883</v>
      </c>
      <c r="J44" s="6" t="s">
        <v>32</v>
      </c>
      <c r="K44" s="6" t="s">
        <v>45</v>
      </c>
      <c r="L44" s="6">
        <v>8</v>
      </c>
      <c r="M44" s="6">
        <v>18</v>
      </c>
      <c r="N44" s="61">
        <v>3</v>
      </c>
      <c r="O44" s="61">
        <f t="shared" si="25"/>
        <v>9</v>
      </c>
      <c r="P44" s="61">
        <f t="shared" si="26"/>
        <v>9</v>
      </c>
      <c r="Q44" s="61">
        <f t="shared" si="27"/>
        <v>12</v>
      </c>
      <c r="R44" s="48">
        <f t="shared" si="28"/>
        <v>24</v>
      </c>
      <c r="S44" s="12"/>
      <c r="T44" s="48">
        <f t="shared" si="29"/>
        <v>0</v>
      </c>
      <c r="U44" s="48">
        <f t="shared" si="30"/>
        <v>-24</v>
      </c>
      <c r="V44" s="48">
        <f t="shared" si="31"/>
        <v>168</v>
      </c>
      <c r="W44" s="48"/>
      <c r="X44" s="48">
        <f t="shared" si="32"/>
        <v>0</v>
      </c>
      <c r="Y44" s="48">
        <f t="shared" si="33"/>
        <v>-168</v>
      </c>
      <c r="Z44" s="48">
        <f t="shared" si="34"/>
        <v>1512</v>
      </c>
      <c r="AA44" s="48"/>
      <c r="AB44" s="48">
        <f t="shared" si="10"/>
        <v>0</v>
      </c>
      <c r="AC44" s="48">
        <f t="shared" si="11"/>
        <v>-1512</v>
      </c>
      <c r="AD44" s="67">
        <f t="shared" si="35"/>
        <v>1704</v>
      </c>
      <c r="AE44" s="67" t="str">
        <f t="shared" si="36"/>
        <v/>
      </c>
      <c r="AF44" s="50">
        <f t="shared" si="37"/>
        <v>-1704</v>
      </c>
      <c r="AG44" s="92">
        <f t="shared" si="15"/>
        <v>100</v>
      </c>
      <c r="AH44" s="92">
        <f t="shared" si="20"/>
        <v>0</v>
      </c>
      <c r="AI44" s="82">
        <f t="shared" si="21"/>
        <v>-100</v>
      </c>
      <c r="AJ44" s="92">
        <f t="shared" si="38"/>
        <v>100</v>
      </c>
      <c r="AK44" s="92">
        <f t="shared" si="39"/>
        <v>0</v>
      </c>
      <c r="AL44" s="82">
        <f t="shared" si="22"/>
        <v>-100</v>
      </c>
      <c r="AM44" s="92">
        <f t="shared" si="40"/>
        <v>100</v>
      </c>
      <c r="AN44" s="92">
        <f t="shared" si="41"/>
        <v>0</v>
      </c>
      <c r="AO44" s="82">
        <f t="shared" si="23"/>
        <v>-100</v>
      </c>
      <c r="AP44" s="82">
        <f t="shared" si="24"/>
        <v>-300</v>
      </c>
    </row>
    <row r="45" spans="9:42" s="33" customFormat="1" ht="12" x14ac:dyDescent="0.2">
      <c r="I45" s="29">
        <v>43883</v>
      </c>
      <c r="J45" s="6" t="s">
        <v>32</v>
      </c>
      <c r="K45" s="6" t="s">
        <v>45</v>
      </c>
      <c r="L45" s="6">
        <v>9</v>
      </c>
      <c r="M45" s="6">
        <v>9</v>
      </c>
      <c r="N45" s="61">
        <v>3</v>
      </c>
      <c r="O45" s="61">
        <f t="shared" si="25"/>
        <v>9</v>
      </c>
      <c r="P45" s="61">
        <f t="shared" si="26"/>
        <v>9</v>
      </c>
      <c r="Q45" s="61">
        <f t="shared" si="27"/>
        <v>9</v>
      </c>
      <c r="R45" s="48">
        <f t="shared" si="28"/>
        <v>24</v>
      </c>
      <c r="S45" s="12">
        <v>12.2</v>
      </c>
      <c r="T45" s="48">
        <f t="shared" si="29"/>
        <v>12.2</v>
      </c>
      <c r="U45" s="48">
        <f t="shared" si="30"/>
        <v>-11.8</v>
      </c>
      <c r="V45" s="48">
        <f t="shared" si="31"/>
        <v>168</v>
      </c>
      <c r="W45" s="48">
        <v>172</v>
      </c>
      <c r="X45" s="48">
        <f t="shared" si="32"/>
        <v>172</v>
      </c>
      <c r="Y45" s="48">
        <f t="shared" si="33"/>
        <v>4</v>
      </c>
      <c r="Z45" s="48">
        <f t="shared" si="34"/>
        <v>1008</v>
      </c>
      <c r="AA45" s="64">
        <v>575</v>
      </c>
      <c r="AB45" s="48">
        <f t="shared" si="10"/>
        <v>575</v>
      </c>
      <c r="AC45" s="48">
        <f t="shared" si="11"/>
        <v>-433</v>
      </c>
      <c r="AD45" s="67">
        <f t="shared" si="35"/>
        <v>1200</v>
      </c>
      <c r="AE45" s="67">
        <f t="shared" si="36"/>
        <v>759.2</v>
      </c>
      <c r="AF45" s="50">
        <f t="shared" si="37"/>
        <v>-440.79999999999995</v>
      </c>
      <c r="AG45" s="92">
        <f t="shared" si="15"/>
        <v>100</v>
      </c>
      <c r="AH45" s="92">
        <f t="shared" si="20"/>
        <v>50.833333333333329</v>
      </c>
      <c r="AI45" s="82">
        <f t="shared" si="21"/>
        <v>-49.166666666666671</v>
      </c>
      <c r="AJ45" s="92">
        <f t="shared" si="38"/>
        <v>100</v>
      </c>
      <c r="AK45" s="92">
        <f t="shared" si="39"/>
        <v>102.38095238095238</v>
      </c>
      <c r="AL45" s="82">
        <f t="shared" si="22"/>
        <v>2.3809523809523796</v>
      </c>
      <c r="AM45" s="92">
        <f t="shared" si="40"/>
        <v>100</v>
      </c>
      <c r="AN45" s="92">
        <f t="shared" si="41"/>
        <v>57.043650793650791</v>
      </c>
      <c r="AO45" s="82">
        <f t="shared" si="23"/>
        <v>-42.956349206349209</v>
      </c>
      <c r="AP45" s="82">
        <f t="shared" si="24"/>
        <v>-89.742063492063494</v>
      </c>
    </row>
    <row r="46" spans="9:42" s="33" customFormat="1" ht="12.75" customHeight="1" x14ac:dyDescent="0.2">
      <c r="I46" s="29">
        <v>43890</v>
      </c>
      <c r="J46" s="6" t="s">
        <v>3</v>
      </c>
      <c r="K46" s="6" t="s">
        <v>45</v>
      </c>
      <c r="L46" s="6">
        <v>2</v>
      </c>
      <c r="M46" s="6">
        <v>9</v>
      </c>
      <c r="N46" s="61">
        <v>3</v>
      </c>
      <c r="O46" s="61">
        <f t="shared" si="25"/>
        <v>9</v>
      </c>
      <c r="P46" s="61">
        <f t="shared" si="26"/>
        <v>9</v>
      </c>
      <c r="Q46" s="61">
        <f t="shared" si="27"/>
        <v>9</v>
      </c>
      <c r="R46" s="48">
        <f t="shared" si="28"/>
        <v>24</v>
      </c>
      <c r="S46" s="12"/>
      <c r="T46" s="48">
        <f t="shared" si="29"/>
        <v>0</v>
      </c>
      <c r="U46" s="48">
        <f t="shared" si="30"/>
        <v>-24</v>
      </c>
      <c r="V46" s="48">
        <f t="shared" si="31"/>
        <v>168</v>
      </c>
      <c r="W46" s="48"/>
      <c r="X46" s="48">
        <f t="shared" si="32"/>
        <v>0</v>
      </c>
      <c r="Y46" s="48">
        <f t="shared" si="33"/>
        <v>-168</v>
      </c>
      <c r="Z46" s="48">
        <f t="shared" si="34"/>
        <v>1008</v>
      </c>
      <c r="AA46" s="64"/>
      <c r="AB46" s="48">
        <f t="shared" si="10"/>
        <v>0</v>
      </c>
      <c r="AC46" s="48">
        <f t="shared" si="11"/>
        <v>-1008</v>
      </c>
      <c r="AD46" s="67">
        <f t="shared" si="35"/>
        <v>1200</v>
      </c>
      <c r="AE46" s="67" t="str">
        <f t="shared" si="36"/>
        <v/>
      </c>
      <c r="AF46" s="50">
        <f t="shared" si="37"/>
        <v>-1200</v>
      </c>
      <c r="AG46" s="92">
        <f t="shared" si="15"/>
        <v>100</v>
      </c>
      <c r="AH46" s="92">
        <f t="shared" si="20"/>
        <v>0</v>
      </c>
      <c r="AI46" s="82">
        <f t="shared" si="21"/>
        <v>-100</v>
      </c>
      <c r="AJ46" s="92">
        <f t="shared" si="38"/>
        <v>100</v>
      </c>
      <c r="AK46" s="92">
        <f t="shared" si="39"/>
        <v>0</v>
      </c>
      <c r="AL46" s="82">
        <f t="shared" si="22"/>
        <v>-100</v>
      </c>
      <c r="AM46" s="92">
        <f t="shared" si="40"/>
        <v>100</v>
      </c>
      <c r="AN46" s="92">
        <f t="shared" si="41"/>
        <v>0</v>
      </c>
      <c r="AO46" s="82">
        <f t="shared" si="23"/>
        <v>-100</v>
      </c>
      <c r="AP46" s="82">
        <f t="shared" si="24"/>
        <v>-300</v>
      </c>
    </row>
    <row r="47" spans="9:42" s="33" customFormat="1" ht="12.75" customHeight="1" x14ac:dyDescent="0.2">
      <c r="I47" s="29">
        <v>43890</v>
      </c>
      <c r="J47" s="6" t="s">
        <v>3</v>
      </c>
      <c r="K47" s="6" t="s">
        <v>45</v>
      </c>
      <c r="L47" s="6">
        <v>4</v>
      </c>
      <c r="M47" s="6">
        <v>10</v>
      </c>
      <c r="N47" s="61">
        <v>3</v>
      </c>
      <c r="O47" s="61">
        <f t="shared" ref="O47:O72" si="42">IF(M47&lt;$O$4,M47,$O$4)</f>
        <v>9</v>
      </c>
      <c r="P47" s="61">
        <f t="shared" ref="P47:P72" si="43">IF(M47&lt;$P$4,M47,$P$4)</f>
        <v>9</v>
      </c>
      <c r="Q47" s="61">
        <f t="shared" ref="Q47:Q72" si="44">IF(M47&lt;$Q$4,M47,$Q$4)</f>
        <v>10</v>
      </c>
      <c r="R47" s="48">
        <f t="shared" ref="R47:R72" si="45">N47*(O47-1)</f>
        <v>24</v>
      </c>
      <c r="S47" s="12">
        <v>15.2</v>
      </c>
      <c r="T47" s="48">
        <f t="shared" ref="T47:T72" si="46">S47</f>
        <v>15.2</v>
      </c>
      <c r="U47" s="48">
        <f t="shared" ref="U47:U72" si="47">IF(T47="",R47*-1,T47-R47)</f>
        <v>-8.8000000000000007</v>
      </c>
      <c r="V47" s="48">
        <f t="shared" si="31"/>
        <v>168</v>
      </c>
      <c r="W47" s="48">
        <v>66</v>
      </c>
      <c r="X47" s="48">
        <f t="shared" ref="X47:X72" si="48">W47</f>
        <v>66</v>
      </c>
      <c r="Y47" s="48">
        <f t="shared" ref="Y47:Y72" si="49">IF(X47="",V47*-1,X47-V47)</f>
        <v>-102</v>
      </c>
      <c r="Z47" s="48">
        <f t="shared" si="34"/>
        <v>1176</v>
      </c>
      <c r="AA47" s="64">
        <v>300</v>
      </c>
      <c r="AB47" s="48">
        <f t="shared" si="10"/>
        <v>300</v>
      </c>
      <c r="AC47" s="48">
        <f t="shared" si="11"/>
        <v>-876</v>
      </c>
      <c r="AD47" s="67">
        <f t="shared" ref="AD47:AD72" si="50">R47+V47+Z47</f>
        <v>1368</v>
      </c>
      <c r="AE47" s="67">
        <f t="shared" ref="AE47:AE72" si="51">IF(AND(S47="",W47="",AA47=""),"",IF(W47="",T47,IF(AA47="",T47+X47,(T47+X47+AB47))))</f>
        <v>381.2</v>
      </c>
      <c r="AF47" s="50">
        <f t="shared" ref="AF47:AF72" si="52">IF(AE47="",(AD47*-1),AE47-AD47)</f>
        <v>-986.8</v>
      </c>
      <c r="AG47" s="92">
        <f t="shared" si="15"/>
        <v>100</v>
      </c>
      <c r="AH47" s="92">
        <f t="shared" si="20"/>
        <v>63.333333333333329</v>
      </c>
      <c r="AI47" s="82">
        <f t="shared" si="21"/>
        <v>-36.666666666666671</v>
      </c>
      <c r="AJ47" s="92">
        <f t="shared" si="38"/>
        <v>100</v>
      </c>
      <c r="AK47" s="92">
        <f t="shared" si="39"/>
        <v>39.285714285714285</v>
      </c>
      <c r="AL47" s="82">
        <f t="shared" si="22"/>
        <v>-60.714285714285715</v>
      </c>
      <c r="AM47" s="92">
        <f t="shared" si="40"/>
        <v>100</v>
      </c>
      <c r="AN47" s="92">
        <f t="shared" si="41"/>
        <v>25.510204081632654</v>
      </c>
      <c r="AO47" s="82">
        <f t="shared" si="23"/>
        <v>-74.489795918367349</v>
      </c>
      <c r="AP47" s="82">
        <f t="shared" si="24"/>
        <v>-171.87074829931976</v>
      </c>
    </row>
    <row r="48" spans="9:42" s="33" customFormat="1" ht="12.75" customHeight="1" x14ac:dyDescent="0.2">
      <c r="I48" s="29">
        <v>43890</v>
      </c>
      <c r="J48" s="6" t="s">
        <v>3</v>
      </c>
      <c r="K48" s="6" t="s">
        <v>45</v>
      </c>
      <c r="L48" s="6">
        <v>6</v>
      </c>
      <c r="M48" s="6">
        <v>10</v>
      </c>
      <c r="N48" s="61">
        <v>3</v>
      </c>
      <c r="O48" s="61">
        <f t="shared" si="42"/>
        <v>9</v>
      </c>
      <c r="P48" s="61">
        <f t="shared" si="43"/>
        <v>9</v>
      </c>
      <c r="Q48" s="61">
        <f t="shared" si="44"/>
        <v>10</v>
      </c>
      <c r="R48" s="48">
        <f t="shared" si="45"/>
        <v>24</v>
      </c>
      <c r="S48" s="12"/>
      <c r="T48" s="48">
        <f t="shared" si="46"/>
        <v>0</v>
      </c>
      <c r="U48" s="48">
        <f t="shared" si="47"/>
        <v>-24</v>
      </c>
      <c r="V48" s="48">
        <f t="shared" si="31"/>
        <v>168</v>
      </c>
      <c r="W48" s="48"/>
      <c r="X48" s="48">
        <f t="shared" si="48"/>
        <v>0</v>
      </c>
      <c r="Y48" s="48">
        <f t="shared" si="49"/>
        <v>-168</v>
      </c>
      <c r="Z48" s="48">
        <f t="shared" si="34"/>
        <v>1176</v>
      </c>
      <c r="AA48" s="64"/>
      <c r="AB48" s="48">
        <f t="shared" si="10"/>
        <v>0</v>
      </c>
      <c r="AC48" s="48">
        <f t="shared" si="11"/>
        <v>-1176</v>
      </c>
      <c r="AD48" s="67">
        <f t="shared" si="50"/>
        <v>1368</v>
      </c>
      <c r="AE48" s="67" t="str">
        <f t="shared" si="51"/>
        <v/>
      </c>
      <c r="AF48" s="50">
        <f t="shared" si="52"/>
        <v>-1368</v>
      </c>
      <c r="AG48" s="92">
        <f t="shared" si="15"/>
        <v>100</v>
      </c>
      <c r="AH48" s="92">
        <f t="shared" si="20"/>
        <v>0</v>
      </c>
      <c r="AI48" s="82">
        <f t="shared" si="21"/>
        <v>-100</v>
      </c>
      <c r="AJ48" s="92">
        <f t="shared" si="38"/>
        <v>100</v>
      </c>
      <c r="AK48" s="92">
        <f t="shared" si="39"/>
        <v>0</v>
      </c>
      <c r="AL48" s="82">
        <f t="shared" ref="AL48:AL103" si="53">AK48-AJ48</f>
        <v>-100</v>
      </c>
      <c r="AM48" s="92">
        <f t="shared" si="40"/>
        <v>100</v>
      </c>
      <c r="AN48" s="92">
        <f t="shared" si="41"/>
        <v>0</v>
      </c>
      <c r="AO48" s="82">
        <f t="shared" si="23"/>
        <v>-100</v>
      </c>
      <c r="AP48" s="82">
        <f t="shared" si="24"/>
        <v>-300</v>
      </c>
    </row>
    <row r="49" spans="9:42" s="33" customFormat="1" ht="12.75" customHeight="1" x14ac:dyDescent="0.2">
      <c r="I49" s="29">
        <v>43890</v>
      </c>
      <c r="J49" s="6" t="s">
        <v>3</v>
      </c>
      <c r="K49" s="6" t="s">
        <v>45</v>
      </c>
      <c r="L49" s="6">
        <v>8</v>
      </c>
      <c r="M49" s="6">
        <v>9</v>
      </c>
      <c r="N49" s="61">
        <v>3</v>
      </c>
      <c r="O49" s="61">
        <f t="shared" si="42"/>
        <v>9</v>
      </c>
      <c r="P49" s="61">
        <f t="shared" si="43"/>
        <v>9</v>
      </c>
      <c r="Q49" s="61">
        <f t="shared" si="44"/>
        <v>9</v>
      </c>
      <c r="R49" s="48">
        <f t="shared" si="45"/>
        <v>24</v>
      </c>
      <c r="S49" s="12">
        <v>34</v>
      </c>
      <c r="T49" s="48">
        <f t="shared" si="46"/>
        <v>34</v>
      </c>
      <c r="U49" s="48">
        <f t="shared" si="47"/>
        <v>10</v>
      </c>
      <c r="V49" s="48">
        <f t="shared" si="31"/>
        <v>168</v>
      </c>
      <c r="W49" s="48">
        <v>186</v>
      </c>
      <c r="X49" s="48">
        <f t="shared" si="48"/>
        <v>186</v>
      </c>
      <c r="Y49" s="48">
        <f t="shared" si="49"/>
        <v>18</v>
      </c>
      <c r="Z49" s="48">
        <f t="shared" si="34"/>
        <v>1008</v>
      </c>
      <c r="AA49" s="64">
        <v>1100</v>
      </c>
      <c r="AB49" s="48">
        <f t="shared" si="10"/>
        <v>1100</v>
      </c>
      <c r="AC49" s="48">
        <f t="shared" si="11"/>
        <v>92</v>
      </c>
      <c r="AD49" s="67">
        <f t="shared" si="50"/>
        <v>1200</v>
      </c>
      <c r="AE49" s="67">
        <f t="shared" si="51"/>
        <v>1320</v>
      </c>
      <c r="AF49" s="50">
        <f t="shared" si="52"/>
        <v>120</v>
      </c>
      <c r="AG49" s="92">
        <f t="shared" si="15"/>
        <v>100</v>
      </c>
      <c r="AH49" s="92">
        <f t="shared" si="20"/>
        <v>141.66666666666669</v>
      </c>
      <c r="AI49" s="82">
        <f t="shared" si="21"/>
        <v>41.666666666666686</v>
      </c>
      <c r="AJ49" s="92">
        <f t="shared" si="38"/>
        <v>100</v>
      </c>
      <c r="AK49" s="92">
        <f t="shared" si="39"/>
        <v>110.71428571428572</v>
      </c>
      <c r="AL49" s="82">
        <f t="shared" si="53"/>
        <v>10.714285714285722</v>
      </c>
      <c r="AM49" s="92">
        <f t="shared" si="40"/>
        <v>100</v>
      </c>
      <c r="AN49" s="92">
        <f t="shared" si="41"/>
        <v>109.12698412698411</v>
      </c>
      <c r="AO49" s="82">
        <f t="shared" si="23"/>
        <v>9.1269841269841123</v>
      </c>
      <c r="AP49" s="82">
        <f t="shared" si="24"/>
        <v>61.50793650793652</v>
      </c>
    </row>
    <row r="50" spans="9:42" s="33" customFormat="1" ht="12" x14ac:dyDescent="0.2">
      <c r="I50" s="29">
        <v>43890</v>
      </c>
      <c r="J50" s="6" t="s">
        <v>3</v>
      </c>
      <c r="K50" s="6" t="s">
        <v>45</v>
      </c>
      <c r="L50" s="6">
        <v>9</v>
      </c>
      <c r="M50" s="6">
        <v>13</v>
      </c>
      <c r="N50" s="61">
        <v>3</v>
      </c>
      <c r="O50" s="61">
        <f t="shared" si="42"/>
        <v>9</v>
      </c>
      <c r="P50" s="61">
        <f t="shared" si="43"/>
        <v>9</v>
      </c>
      <c r="Q50" s="61">
        <f t="shared" si="44"/>
        <v>12</v>
      </c>
      <c r="R50" s="48">
        <f t="shared" si="45"/>
        <v>24</v>
      </c>
      <c r="S50" s="12">
        <v>18.600000000000001</v>
      </c>
      <c r="T50" s="48">
        <f t="shared" si="46"/>
        <v>18.600000000000001</v>
      </c>
      <c r="U50" s="48">
        <f t="shared" si="47"/>
        <v>-5.3999999999999986</v>
      </c>
      <c r="V50" s="48">
        <f t="shared" si="31"/>
        <v>168</v>
      </c>
      <c r="W50" s="48">
        <v>119</v>
      </c>
      <c r="X50" s="48">
        <f t="shared" si="48"/>
        <v>119</v>
      </c>
      <c r="Y50" s="48">
        <f t="shared" si="49"/>
        <v>-49</v>
      </c>
      <c r="Z50" s="48">
        <f t="shared" si="34"/>
        <v>1512</v>
      </c>
      <c r="AA50" s="64">
        <v>900</v>
      </c>
      <c r="AB50" s="48">
        <f t="shared" si="10"/>
        <v>900</v>
      </c>
      <c r="AC50" s="48">
        <f t="shared" si="11"/>
        <v>-612</v>
      </c>
      <c r="AD50" s="67">
        <f t="shared" si="50"/>
        <v>1704</v>
      </c>
      <c r="AE50" s="67">
        <f t="shared" si="51"/>
        <v>1037.5999999999999</v>
      </c>
      <c r="AF50" s="50">
        <f t="shared" si="52"/>
        <v>-666.40000000000009</v>
      </c>
      <c r="AG50" s="92">
        <f t="shared" si="15"/>
        <v>100</v>
      </c>
      <c r="AH50" s="92">
        <f t="shared" si="20"/>
        <v>77.5</v>
      </c>
      <c r="AI50" s="82">
        <f t="shared" si="21"/>
        <v>-22.5</v>
      </c>
      <c r="AJ50" s="92">
        <f t="shared" si="38"/>
        <v>100</v>
      </c>
      <c r="AK50" s="92">
        <f t="shared" si="39"/>
        <v>70.833333333333343</v>
      </c>
      <c r="AL50" s="82">
        <f t="shared" si="53"/>
        <v>-29.166666666666657</v>
      </c>
      <c r="AM50" s="92">
        <f t="shared" si="40"/>
        <v>100</v>
      </c>
      <c r="AN50" s="92">
        <f t="shared" si="41"/>
        <v>59.523809523809526</v>
      </c>
      <c r="AO50" s="82">
        <f t="shared" si="23"/>
        <v>-40.476190476190474</v>
      </c>
      <c r="AP50" s="82">
        <f t="shared" si="24"/>
        <v>-92.142857142857139</v>
      </c>
    </row>
    <row r="51" spans="9:42" s="33" customFormat="1" ht="12" x14ac:dyDescent="0.2">
      <c r="I51" s="29">
        <v>43897</v>
      </c>
      <c r="J51" s="6" t="s">
        <v>3</v>
      </c>
      <c r="K51" s="6" t="s">
        <v>45</v>
      </c>
      <c r="L51" s="6">
        <v>3</v>
      </c>
      <c r="M51" s="6">
        <v>11</v>
      </c>
      <c r="N51" s="61">
        <v>3</v>
      </c>
      <c r="O51" s="61">
        <f t="shared" si="42"/>
        <v>9</v>
      </c>
      <c r="P51" s="61">
        <f t="shared" si="43"/>
        <v>9</v>
      </c>
      <c r="Q51" s="61">
        <f t="shared" si="44"/>
        <v>11</v>
      </c>
      <c r="R51" s="48">
        <f t="shared" si="45"/>
        <v>24</v>
      </c>
      <c r="S51" s="12"/>
      <c r="T51" s="48">
        <f t="shared" si="46"/>
        <v>0</v>
      </c>
      <c r="U51" s="48">
        <f t="shared" si="47"/>
        <v>-24</v>
      </c>
      <c r="V51" s="48">
        <f t="shared" si="31"/>
        <v>168</v>
      </c>
      <c r="W51" s="48"/>
      <c r="X51" s="48">
        <f t="shared" si="48"/>
        <v>0</v>
      </c>
      <c r="Y51" s="48">
        <f t="shared" si="49"/>
        <v>-168</v>
      </c>
      <c r="Z51" s="48">
        <f t="shared" si="34"/>
        <v>1344</v>
      </c>
      <c r="AA51" s="64"/>
      <c r="AB51" s="48">
        <f t="shared" si="10"/>
        <v>0</v>
      </c>
      <c r="AC51" s="48">
        <f t="shared" si="11"/>
        <v>-1344</v>
      </c>
      <c r="AD51" s="67">
        <f t="shared" si="50"/>
        <v>1536</v>
      </c>
      <c r="AE51" s="67" t="str">
        <f t="shared" si="51"/>
        <v/>
      </c>
      <c r="AF51" s="50">
        <f t="shared" si="52"/>
        <v>-1536</v>
      </c>
      <c r="AG51" s="92">
        <f t="shared" si="15"/>
        <v>100</v>
      </c>
      <c r="AH51" s="92">
        <f t="shared" si="20"/>
        <v>0</v>
      </c>
      <c r="AI51" s="82">
        <f t="shared" si="21"/>
        <v>-100</v>
      </c>
      <c r="AJ51" s="92">
        <f t="shared" si="38"/>
        <v>100</v>
      </c>
      <c r="AK51" s="92">
        <f t="shared" si="39"/>
        <v>0</v>
      </c>
      <c r="AL51" s="82">
        <f t="shared" si="53"/>
        <v>-100</v>
      </c>
      <c r="AM51" s="92">
        <f t="shared" si="40"/>
        <v>100</v>
      </c>
      <c r="AN51" s="92">
        <f t="shared" si="41"/>
        <v>0</v>
      </c>
      <c r="AO51" s="82">
        <f t="shared" si="23"/>
        <v>-100</v>
      </c>
      <c r="AP51" s="82">
        <f t="shared" si="24"/>
        <v>-300</v>
      </c>
    </row>
    <row r="52" spans="9:42" s="33" customFormat="1" ht="12" x14ac:dyDescent="0.2">
      <c r="I52" s="29">
        <v>43897</v>
      </c>
      <c r="J52" s="6" t="s">
        <v>3</v>
      </c>
      <c r="K52" s="6" t="s">
        <v>45</v>
      </c>
      <c r="L52" s="6">
        <v>4</v>
      </c>
      <c r="M52" s="6">
        <v>10</v>
      </c>
      <c r="N52" s="61">
        <v>3</v>
      </c>
      <c r="O52" s="61">
        <f t="shared" si="42"/>
        <v>9</v>
      </c>
      <c r="P52" s="61">
        <f t="shared" si="43"/>
        <v>9</v>
      </c>
      <c r="Q52" s="61">
        <f t="shared" si="44"/>
        <v>10</v>
      </c>
      <c r="R52" s="48">
        <f t="shared" si="45"/>
        <v>24</v>
      </c>
      <c r="S52" s="12"/>
      <c r="T52" s="48">
        <f t="shared" si="46"/>
        <v>0</v>
      </c>
      <c r="U52" s="48">
        <f t="shared" si="47"/>
        <v>-24</v>
      </c>
      <c r="V52" s="48">
        <f t="shared" si="31"/>
        <v>168</v>
      </c>
      <c r="W52" s="48"/>
      <c r="X52" s="48">
        <f t="shared" si="48"/>
        <v>0</v>
      </c>
      <c r="Y52" s="48">
        <f t="shared" si="49"/>
        <v>-168</v>
      </c>
      <c r="Z52" s="48">
        <f t="shared" si="34"/>
        <v>1176</v>
      </c>
      <c r="AA52" s="64"/>
      <c r="AB52" s="48">
        <f t="shared" si="10"/>
        <v>0</v>
      </c>
      <c r="AC52" s="48">
        <f t="shared" si="11"/>
        <v>-1176</v>
      </c>
      <c r="AD52" s="67">
        <f t="shared" si="50"/>
        <v>1368</v>
      </c>
      <c r="AE52" s="67" t="str">
        <f t="shared" si="51"/>
        <v/>
      </c>
      <c r="AF52" s="50">
        <f t="shared" si="52"/>
        <v>-1368</v>
      </c>
      <c r="AG52" s="92">
        <f t="shared" si="15"/>
        <v>100</v>
      </c>
      <c r="AH52" s="92">
        <f t="shared" si="20"/>
        <v>0</v>
      </c>
      <c r="AI52" s="82">
        <f t="shared" si="21"/>
        <v>-100</v>
      </c>
      <c r="AJ52" s="92">
        <f t="shared" si="38"/>
        <v>100</v>
      </c>
      <c r="AK52" s="92">
        <f t="shared" si="39"/>
        <v>0</v>
      </c>
      <c r="AL52" s="82">
        <f t="shared" si="53"/>
        <v>-100</v>
      </c>
      <c r="AM52" s="92">
        <f t="shared" si="40"/>
        <v>100</v>
      </c>
      <c r="AN52" s="92">
        <f t="shared" si="41"/>
        <v>0</v>
      </c>
      <c r="AO52" s="82">
        <f t="shared" si="23"/>
        <v>-100</v>
      </c>
      <c r="AP52" s="82">
        <f t="shared" si="24"/>
        <v>-300</v>
      </c>
    </row>
    <row r="53" spans="9:42" s="33" customFormat="1" ht="12.75" customHeight="1" x14ac:dyDescent="0.2">
      <c r="I53" s="29">
        <v>43897</v>
      </c>
      <c r="J53" s="6" t="s">
        <v>3</v>
      </c>
      <c r="K53" s="6" t="s">
        <v>45</v>
      </c>
      <c r="L53" s="6">
        <v>5</v>
      </c>
      <c r="M53" s="6">
        <v>12</v>
      </c>
      <c r="N53" s="61">
        <v>3</v>
      </c>
      <c r="O53" s="61">
        <f t="shared" si="42"/>
        <v>9</v>
      </c>
      <c r="P53" s="61">
        <f t="shared" si="43"/>
        <v>9</v>
      </c>
      <c r="Q53" s="61">
        <f t="shared" si="44"/>
        <v>12</v>
      </c>
      <c r="R53" s="48">
        <f t="shared" si="45"/>
        <v>24</v>
      </c>
      <c r="S53" s="12">
        <v>11</v>
      </c>
      <c r="T53" s="48">
        <f t="shared" si="46"/>
        <v>11</v>
      </c>
      <c r="U53" s="48">
        <f t="shared" si="47"/>
        <v>-13</v>
      </c>
      <c r="V53" s="48">
        <f t="shared" si="31"/>
        <v>168</v>
      </c>
      <c r="W53" s="48">
        <v>122</v>
      </c>
      <c r="X53" s="48">
        <f t="shared" si="48"/>
        <v>122</v>
      </c>
      <c r="Y53" s="48">
        <f t="shared" si="49"/>
        <v>-46</v>
      </c>
      <c r="Z53" s="48">
        <f t="shared" si="34"/>
        <v>1512</v>
      </c>
      <c r="AA53" s="64">
        <v>1500</v>
      </c>
      <c r="AB53" s="48">
        <f t="shared" si="10"/>
        <v>1500</v>
      </c>
      <c r="AC53" s="48">
        <f t="shared" si="11"/>
        <v>-12</v>
      </c>
      <c r="AD53" s="67">
        <f t="shared" si="50"/>
        <v>1704</v>
      </c>
      <c r="AE53" s="67">
        <f t="shared" si="51"/>
        <v>1633</v>
      </c>
      <c r="AF53" s="50">
        <f t="shared" si="52"/>
        <v>-71</v>
      </c>
      <c r="AG53" s="92">
        <f t="shared" si="15"/>
        <v>100</v>
      </c>
      <c r="AH53" s="92">
        <f t="shared" si="20"/>
        <v>45.833333333333329</v>
      </c>
      <c r="AI53" s="82">
        <f t="shared" si="21"/>
        <v>-54.166666666666671</v>
      </c>
      <c r="AJ53" s="92">
        <f t="shared" si="38"/>
        <v>100</v>
      </c>
      <c r="AK53" s="92">
        <f t="shared" si="39"/>
        <v>72.61904761904762</v>
      </c>
      <c r="AL53" s="82">
        <f t="shared" si="53"/>
        <v>-27.38095238095238</v>
      </c>
      <c r="AM53" s="92">
        <f t="shared" si="40"/>
        <v>100</v>
      </c>
      <c r="AN53" s="92">
        <f t="shared" si="41"/>
        <v>99.206349206349216</v>
      </c>
      <c r="AO53" s="82">
        <f t="shared" si="23"/>
        <v>-0.79365079365078373</v>
      </c>
      <c r="AP53" s="82">
        <f t="shared" si="24"/>
        <v>-82.341269841269835</v>
      </c>
    </row>
    <row r="54" spans="9:42" s="33" customFormat="1" ht="12.75" customHeight="1" x14ac:dyDescent="0.2">
      <c r="I54" s="29">
        <v>43897</v>
      </c>
      <c r="J54" s="6" t="s">
        <v>3</v>
      </c>
      <c r="K54" s="6" t="s">
        <v>45</v>
      </c>
      <c r="L54" s="6">
        <v>6</v>
      </c>
      <c r="M54" s="6">
        <v>11</v>
      </c>
      <c r="N54" s="61">
        <v>3</v>
      </c>
      <c r="O54" s="61">
        <f t="shared" si="42"/>
        <v>9</v>
      </c>
      <c r="P54" s="61">
        <f t="shared" si="43"/>
        <v>9</v>
      </c>
      <c r="Q54" s="61">
        <f t="shared" si="44"/>
        <v>11</v>
      </c>
      <c r="R54" s="48">
        <f t="shared" si="45"/>
        <v>24</v>
      </c>
      <c r="S54" s="12">
        <v>31.6</v>
      </c>
      <c r="T54" s="48">
        <f t="shared" si="46"/>
        <v>31.6</v>
      </c>
      <c r="U54" s="48">
        <f t="shared" si="47"/>
        <v>7.6000000000000014</v>
      </c>
      <c r="V54" s="48">
        <f t="shared" si="31"/>
        <v>168</v>
      </c>
      <c r="W54" s="48">
        <v>183</v>
      </c>
      <c r="X54" s="48">
        <f t="shared" si="48"/>
        <v>183</v>
      </c>
      <c r="Y54" s="48">
        <f t="shared" si="49"/>
        <v>15</v>
      </c>
      <c r="Z54" s="48">
        <f t="shared" si="34"/>
        <v>1344</v>
      </c>
      <c r="AA54" s="64">
        <v>1000</v>
      </c>
      <c r="AB54" s="48">
        <f t="shared" si="10"/>
        <v>1000</v>
      </c>
      <c r="AC54" s="48">
        <f t="shared" si="11"/>
        <v>-344</v>
      </c>
      <c r="AD54" s="67">
        <f t="shared" si="50"/>
        <v>1536</v>
      </c>
      <c r="AE54" s="67">
        <f t="shared" si="51"/>
        <v>1214.5999999999999</v>
      </c>
      <c r="AF54" s="50">
        <f t="shared" si="52"/>
        <v>-321.40000000000009</v>
      </c>
      <c r="AG54" s="92">
        <f t="shared" si="15"/>
        <v>100</v>
      </c>
      <c r="AH54" s="92">
        <f t="shared" si="20"/>
        <v>131.66666666666666</v>
      </c>
      <c r="AI54" s="82">
        <f t="shared" si="21"/>
        <v>31.666666666666657</v>
      </c>
      <c r="AJ54" s="92">
        <f t="shared" si="38"/>
        <v>100</v>
      </c>
      <c r="AK54" s="92">
        <f t="shared" si="39"/>
        <v>108.92857142857142</v>
      </c>
      <c r="AL54" s="82">
        <f t="shared" si="53"/>
        <v>8.9285714285714164</v>
      </c>
      <c r="AM54" s="92">
        <f t="shared" si="40"/>
        <v>100</v>
      </c>
      <c r="AN54" s="92">
        <f t="shared" si="41"/>
        <v>74.404761904761912</v>
      </c>
      <c r="AO54" s="82">
        <f t="shared" si="23"/>
        <v>-25.595238095238088</v>
      </c>
      <c r="AP54" s="82">
        <f t="shared" si="24"/>
        <v>14.999999999999986</v>
      </c>
    </row>
    <row r="55" spans="9:42" s="33" customFormat="1" ht="12.75" customHeight="1" x14ac:dyDescent="0.2">
      <c r="I55" s="29">
        <v>43897</v>
      </c>
      <c r="J55" s="6" t="s">
        <v>3</v>
      </c>
      <c r="K55" s="6" t="s">
        <v>45</v>
      </c>
      <c r="L55" s="6">
        <v>7</v>
      </c>
      <c r="M55" s="6">
        <v>14</v>
      </c>
      <c r="N55" s="61">
        <v>3</v>
      </c>
      <c r="O55" s="61">
        <f t="shared" si="42"/>
        <v>9</v>
      </c>
      <c r="P55" s="61">
        <f t="shared" si="43"/>
        <v>9</v>
      </c>
      <c r="Q55" s="61">
        <f t="shared" si="44"/>
        <v>12</v>
      </c>
      <c r="R55" s="48">
        <f t="shared" si="45"/>
        <v>24</v>
      </c>
      <c r="S55" s="12">
        <v>14</v>
      </c>
      <c r="T55" s="48">
        <f t="shared" si="46"/>
        <v>14</v>
      </c>
      <c r="U55" s="48">
        <f t="shared" si="47"/>
        <v>-10</v>
      </c>
      <c r="V55" s="48">
        <f t="shared" si="31"/>
        <v>168</v>
      </c>
      <c r="W55" s="48">
        <v>173</v>
      </c>
      <c r="X55" s="48">
        <f t="shared" si="48"/>
        <v>173</v>
      </c>
      <c r="Y55" s="48">
        <f t="shared" si="49"/>
        <v>5</v>
      </c>
      <c r="Z55" s="48">
        <f t="shared" si="34"/>
        <v>1512</v>
      </c>
      <c r="AA55" s="64">
        <v>946</v>
      </c>
      <c r="AB55" s="48">
        <f t="shared" si="10"/>
        <v>946</v>
      </c>
      <c r="AC55" s="48">
        <f t="shared" si="11"/>
        <v>-566</v>
      </c>
      <c r="AD55" s="67">
        <f t="shared" si="50"/>
        <v>1704</v>
      </c>
      <c r="AE55" s="67">
        <f t="shared" si="51"/>
        <v>1133</v>
      </c>
      <c r="AF55" s="50">
        <f t="shared" si="52"/>
        <v>-571</v>
      </c>
      <c r="AG55" s="92">
        <f t="shared" si="15"/>
        <v>100</v>
      </c>
      <c r="AH55" s="92">
        <f t="shared" si="20"/>
        <v>58.333333333333336</v>
      </c>
      <c r="AI55" s="82">
        <f t="shared" si="21"/>
        <v>-41.666666666666664</v>
      </c>
      <c r="AJ55" s="92">
        <f t="shared" si="38"/>
        <v>100</v>
      </c>
      <c r="AK55" s="92">
        <f t="shared" si="39"/>
        <v>102.97619047619047</v>
      </c>
      <c r="AL55" s="82">
        <f t="shared" si="53"/>
        <v>2.9761904761904674</v>
      </c>
      <c r="AM55" s="92">
        <f t="shared" si="40"/>
        <v>100</v>
      </c>
      <c r="AN55" s="92">
        <f t="shared" si="41"/>
        <v>62.56613756613757</v>
      </c>
      <c r="AO55" s="82">
        <f t="shared" si="23"/>
        <v>-37.43386243386243</v>
      </c>
      <c r="AP55" s="82">
        <f t="shared" si="24"/>
        <v>-76.124338624338634</v>
      </c>
    </row>
    <row r="56" spans="9:42" s="33" customFormat="1" ht="12.75" customHeight="1" x14ac:dyDescent="0.2">
      <c r="I56" s="29">
        <v>43897</v>
      </c>
      <c r="J56" s="6" t="s">
        <v>3</v>
      </c>
      <c r="K56" s="6" t="s">
        <v>45</v>
      </c>
      <c r="L56" s="6">
        <v>8</v>
      </c>
      <c r="M56" s="6">
        <v>14</v>
      </c>
      <c r="N56" s="61">
        <v>3</v>
      </c>
      <c r="O56" s="61">
        <f t="shared" si="42"/>
        <v>9</v>
      </c>
      <c r="P56" s="61">
        <f t="shared" si="43"/>
        <v>9</v>
      </c>
      <c r="Q56" s="61">
        <f t="shared" si="44"/>
        <v>12</v>
      </c>
      <c r="R56" s="48">
        <f t="shared" si="45"/>
        <v>24</v>
      </c>
      <c r="S56" s="12">
        <v>43.3</v>
      </c>
      <c r="T56" s="48">
        <f t="shared" si="46"/>
        <v>43.3</v>
      </c>
      <c r="U56" s="48">
        <f t="shared" si="47"/>
        <v>19.299999999999997</v>
      </c>
      <c r="V56" s="48">
        <f t="shared" ref="V56:V77" si="54">(R56*(P56-2))</f>
        <v>168</v>
      </c>
      <c r="W56" s="48">
        <v>344</v>
      </c>
      <c r="X56" s="48">
        <f t="shared" si="48"/>
        <v>344</v>
      </c>
      <c r="Y56" s="48">
        <f t="shared" si="49"/>
        <v>176</v>
      </c>
      <c r="Z56" s="48">
        <f t="shared" si="34"/>
        <v>1512</v>
      </c>
      <c r="AA56" s="64">
        <v>4700</v>
      </c>
      <c r="AB56" s="48">
        <f t="shared" si="10"/>
        <v>4700</v>
      </c>
      <c r="AC56" s="48">
        <f t="shared" si="11"/>
        <v>3188</v>
      </c>
      <c r="AD56" s="67">
        <f t="shared" si="50"/>
        <v>1704</v>
      </c>
      <c r="AE56" s="67">
        <f t="shared" si="51"/>
        <v>5087.3</v>
      </c>
      <c r="AF56" s="50">
        <f t="shared" si="52"/>
        <v>3383.3</v>
      </c>
      <c r="AG56" s="92">
        <f t="shared" si="15"/>
        <v>100</v>
      </c>
      <c r="AH56" s="92">
        <f t="shared" si="20"/>
        <v>180.41666666666666</v>
      </c>
      <c r="AI56" s="82">
        <f t="shared" si="21"/>
        <v>80.416666666666657</v>
      </c>
      <c r="AJ56" s="92">
        <f t="shared" si="38"/>
        <v>100</v>
      </c>
      <c r="AK56" s="92">
        <f t="shared" si="39"/>
        <v>204.76190476190476</v>
      </c>
      <c r="AL56" s="82">
        <f t="shared" si="53"/>
        <v>104.76190476190476</v>
      </c>
      <c r="AM56" s="92">
        <f t="shared" si="40"/>
        <v>100</v>
      </c>
      <c r="AN56" s="92">
        <f t="shared" si="41"/>
        <v>310.84656084656086</v>
      </c>
      <c r="AO56" s="82">
        <f t="shared" si="23"/>
        <v>210.84656084656086</v>
      </c>
      <c r="AP56" s="82">
        <f t="shared" si="24"/>
        <v>396.02513227513225</v>
      </c>
    </row>
    <row r="57" spans="9:42" s="33" customFormat="1" ht="12.75" customHeight="1" x14ac:dyDescent="0.2">
      <c r="I57" s="29">
        <v>43897</v>
      </c>
      <c r="J57" s="6" t="s">
        <v>3</v>
      </c>
      <c r="K57" s="6" t="s">
        <v>45</v>
      </c>
      <c r="L57" s="6">
        <v>9</v>
      </c>
      <c r="M57" s="6">
        <v>11</v>
      </c>
      <c r="N57" s="61">
        <v>3</v>
      </c>
      <c r="O57" s="61">
        <f t="shared" si="42"/>
        <v>9</v>
      </c>
      <c r="P57" s="61">
        <f t="shared" si="43"/>
        <v>9</v>
      </c>
      <c r="Q57" s="61">
        <f t="shared" si="44"/>
        <v>11</v>
      </c>
      <c r="R57" s="48">
        <f t="shared" si="45"/>
        <v>24</v>
      </c>
      <c r="S57" s="12"/>
      <c r="T57" s="48">
        <f t="shared" si="46"/>
        <v>0</v>
      </c>
      <c r="U57" s="48">
        <f t="shared" si="47"/>
        <v>-24</v>
      </c>
      <c r="V57" s="48">
        <f t="shared" si="54"/>
        <v>168</v>
      </c>
      <c r="W57" s="48"/>
      <c r="X57" s="48">
        <f t="shared" si="48"/>
        <v>0</v>
      </c>
      <c r="Y57" s="48">
        <f t="shared" si="49"/>
        <v>-168</v>
      </c>
      <c r="Z57" s="48">
        <f t="shared" si="34"/>
        <v>1344</v>
      </c>
      <c r="AA57" s="64"/>
      <c r="AB57" s="48">
        <f t="shared" si="10"/>
        <v>0</v>
      </c>
      <c r="AC57" s="48">
        <f t="shared" si="11"/>
        <v>-1344</v>
      </c>
      <c r="AD57" s="67">
        <f t="shared" si="50"/>
        <v>1536</v>
      </c>
      <c r="AE57" s="67" t="str">
        <f t="shared" si="51"/>
        <v/>
      </c>
      <c r="AF57" s="50">
        <f t="shared" si="52"/>
        <v>-1536</v>
      </c>
      <c r="AG57" s="92">
        <f t="shared" si="15"/>
        <v>100</v>
      </c>
      <c r="AH57" s="92">
        <f t="shared" si="20"/>
        <v>0</v>
      </c>
      <c r="AI57" s="82">
        <f t="shared" si="21"/>
        <v>-100</v>
      </c>
      <c r="AJ57" s="92">
        <f t="shared" si="38"/>
        <v>100</v>
      </c>
      <c r="AK57" s="92">
        <f t="shared" si="39"/>
        <v>0</v>
      </c>
      <c r="AL57" s="82">
        <f t="shared" si="53"/>
        <v>-100</v>
      </c>
      <c r="AM57" s="92">
        <f t="shared" si="40"/>
        <v>100</v>
      </c>
      <c r="AN57" s="92">
        <f t="shared" si="41"/>
        <v>0</v>
      </c>
      <c r="AO57" s="82">
        <f t="shared" si="23"/>
        <v>-100</v>
      </c>
      <c r="AP57" s="82">
        <f t="shared" si="24"/>
        <v>-300</v>
      </c>
    </row>
    <row r="58" spans="9:42" s="33" customFormat="1" ht="12" x14ac:dyDescent="0.2">
      <c r="I58" s="29">
        <v>43904</v>
      </c>
      <c r="J58" s="6" t="s">
        <v>32</v>
      </c>
      <c r="K58" s="6" t="s">
        <v>45</v>
      </c>
      <c r="L58" s="6">
        <v>2</v>
      </c>
      <c r="M58" s="6">
        <v>10</v>
      </c>
      <c r="N58" s="61">
        <v>3</v>
      </c>
      <c r="O58" s="61">
        <f t="shared" si="42"/>
        <v>9</v>
      </c>
      <c r="P58" s="61">
        <f t="shared" si="43"/>
        <v>9</v>
      </c>
      <c r="Q58" s="61">
        <f t="shared" si="44"/>
        <v>10</v>
      </c>
      <c r="R58" s="48">
        <f t="shared" si="45"/>
        <v>24</v>
      </c>
      <c r="S58" s="12">
        <v>11.5</v>
      </c>
      <c r="T58" s="48">
        <f t="shared" si="46"/>
        <v>11.5</v>
      </c>
      <c r="U58" s="48">
        <f t="shared" si="47"/>
        <v>-12.5</v>
      </c>
      <c r="V58" s="48">
        <f t="shared" si="54"/>
        <v>168</v>
      </c>
      <c r="W58" s="48">
        <v>27</v>
      </c>
      <c r="X58" s="48">
        <f t="shared" si="48"/>
        <v>27</v>
      </c>
      <c r="Y58" s="48">
        <f t="shared" si="49"/>
        <v>-141</v>
      </c>
      <c r="Z58" s="48">
        <f t="shared" si="34"/>
        <v>1176</v>
      </c>
      <c r="AA58" s="64">
        <v>111</v>
      </c>
      <c r="AB58" s="48">
        <f t="shared" si="10"/>
        <v>111</v>
      </c>
      <c r="AC58" s="48">
        <f t="shared" si="11"/>
        <v>-1065</v>
      </c>
      <c r="AD58" s="67">
        <f t="shared" si="50"/>
        <v>1368</v>
      </c>
      <c r="AE58" s="67">
        <f t="shared" si="51"/>
        <v>149.5</v>
      </c>
      <c r="AF58" s="50">
        <f t="shared" si="52"/>
        <v>-1218.5</v>
      </c>
      <c r="AG58" s="92">
        <f t="shared" si="15"/>
        <v>100</v>
      </c>
      <c r="AH58" s="92">
        <f t="shared" si="20"/>
        <v>47.916666666666671</v>
      </c>
      <c r="AI58" s="82">
        <f t="shared" si="21"/>
        <v>-52.083333333333329</v>
      </c>
      <c r="AJ58" s="92">
        <f t="shared" si="38"/>
        <v>100</v>
      </c>
      <c r="AK58" s="92">
        <f t="shared" si="39"/>
        <v>16.071428571428573</v>
      </c>
      <c r="AL58" s="82">
        <f t="shared" si="53"/>
        <v>-83.928571428571431</v>
      </c>
      <c r="AM58" s="92">
        <f t="shared" si="40"/>
        <v>100</v>
      </c>
      <c r="AN58" s="92">
        <f t="shared" si="41"/>
        <v>9.4387755102040813</v>
      </c>
      <c r="AO58" s="82">
        <f t="shared" si="23"/>
        <v>-90.561224489795919</v>
      </c>
      <c r="AP58" s="82">
        <f t="shared" si="24"/>
        <v>-226.57312925170066</v>
      </c>
    </row>
    <row r="59" spans="9:42" s="33" customFormat="1" ht="12.75" customHeight="1" x14ac:dyDescent="0.2">
      <c r="I59" s="29">
        <v>43904</v>
      </c>
      <c r="J59" s="6" t="s">
        <v>32</v>
      </c>
      <c r="K59" s="6" t="s">
        <v>45</v>
      </c>
      <c r="L59" s="6">
        <v>4</v>
      </c>
      <c r="M59" s="6">
        <v>10</v>
      </c>
      <c r="N59" s="61">
        <v>3</v>
      </c>
      <c r="O59" s="61">
        <f t="shared" si="42"/>
        <v>9</v>
      </c>
      <c r="P59" s="61">
        <f t="shared" si="43"/>
        <v>9</v>
      </c>
      <c r="Q59" s="61">
        <f t="shared" si="44"/>
        <v>10</v>
      </c>
      <c r="R59" s="48">
        <f t="shared" si="45"/>
        <v>24</v>
      </c>
      <c r="S59" s="12"/>
      <c r="T59" s="48">
        <f t="shared" si="46"/>
        <v>0</v>
      </c>
      <c r="U59" s="48">
        <f t="shared" si="47"/>
        <v>-24</v>
      </c>
      <c r="V59" s="48">
        <f t="shared" si="54"/>
        <v>168</v>
      </c>
      <c r="W59" s="48"/>
      <c r="X59" s="48">
        <f t="shared" si="48"/>
        <v>0</v>
      </c>
      <c r="Y59" s="48">
        <f t="shared" si="49"/>
        <v>-168</v>
      </c>
      <c r="Z59" s="48">
        <f t="shared" si="34"/>
        <v>1176</v>
      </c>
      <c r="AA59" s="64"/>
      <c r="AB59" s="48">
        <f t="shared" si="10"/>
        <v>0</v>
      </c>
      <c r="AC59" s="48">
        <f t="shared" si="11"/>
        <v>-1176</v>
      </c>
      <c r="AD59" s="67">
        <f t="shared" si="50"/>
        <v>1368</v>
      </c>
      <c r="AE59" s="67" t="str">
        <f t="shared" si="51"/>
        <v/>
      </c>
      <c r="AF59" s="50">
        <f t="shared" si="52"/>
        <v>-1368</v>
      </c>
      <c r="AG59" s="92">
        <f t="shared" si="15"/>
        <v>100</v>
      </c>
      <c r="AH59" s="92">
        <f t="shared" si="20"/>
        <v>0</v>
      </c>
      <c r="AI59" s="82">
        <f t="shared" si="21"/>
        <v>-100</v>
      </c>
      <c r="AJ59" s="92">
        <f t="shared" si="38"/>
        <v>100</v>
      </c>
      <c r="AK59" s="92">
        <f t="shared" si="39"/>
        <v>0</v>
      </c>
      <c r="AL59" s="82">
        <f t="shared" si="53"/>
        <v>-100</v>
      </c>
      <c r="AM59" s="92">
        <f t="shared" si="40"/>
        <v>100</v>
      </c>
      <c r="AN59" s="92">
        <f t="shared" si="41"/>
        <v>0</v>
      </c>
      <c r="AO59" s="82">
        <f t="shared" si="23"/>
        <v>-100</v>
      </c>
      <c r="AP59" s="82">
        <f t="shared" si="24"/>
        <v>-300</v>
      </c>
    </row>
    <row r="60" spans="9:42" s="33" customFormat="1" ht="12.75" customHeight="1" x14ac:dyDescent="0.2">
      <c r="I60" s="29">
        <v>43904</v>
      </c>
      <c r="J60" s="6" t="s">
        <v>32</v>
      </c>
      <c r="K60" s="6" t="s">
        <v>45</v>
      </c>
      <c r="L60" s="6">
        <v>6</v>
      </c>
      <c r="M60" s="6">
        <v>12</v>
      </c>
      <c r="N60" s="61">
        <v>3</v>
      </c>
      <c r="O60" s="61">
        <f t="shared" si="42"/>
        <v>9</v>
      </c>
      <c r="P60" s="61">
        <f t="shared" si="43"/>
        <v>9</v>
      </c>
      <c r="Q60" s="61">
        <f t="shared" si="44"/>
        <v>12</v>
      </c>
      <c r="R60" s="48">
        <f t="shared" si="45"/>
        <v>24</v>
      </c>
      <c r="S60" s="12">
        <v>20</v>
      </c>
      <c r="T60" s="48">
        <f t="shared" si="46"/>
        <v>20</v>
      </c>
      <c r="U60" s="48">
        <f t="shared" si="47"/>
        <v>-4</v>
      </c>
      <c r="V60" s="48">
        <f t="shared" si="54"/>
        <v>168</v>
      </c>
      <c r="W60" s="48">
        <v>109</v>
      </c>
      <c r="X60" s="48">
        <f t="shared" si="48"/>
        <v>109</v>
      </c>
      <c r="Y60" s="48">
        <f t="shared" si="49"/>
        <v>-59</v>
      </c>
      <c r="Z60" s="48">
        <f t="shared" si="34"/>
        <v>1512</v>
      </c>
      <c r="AA60" s="64">
        <v>1500</v>
      </c>
      <c r="AB60" s="48">
        <f t="shared" si="10"/>
        <v>1500</v>
      </c>
      <c r="AC60" s="48">
        <f t="shared" si="11"/>
        <v>-12</v>
      </c>
      <c r="AD60" s="67">
        <f t="shared" si="50"/>
        <v>1704</v>
      </c>
      <c r="AE60" s="67">
        <f t="shared" si="51"/>
        <v>1629</v>
      </c>
      <c r="AF60" s="50">
        <f t="shared" si="52"/>
        <v>-75</v>
      </c>
      <c r="AG60" s="92">
        <f t="shared" si="15"/>
        <v>100</v>
      </c>
      <c r="AH60" s="92">
        <f t="shared" si="20"/>
        <v>83.333333333333343</v>
      </c>
      <c r="AI60" s="82">
        <f t="shared" si="21"/>
        <v>-16.666666666666657</v>
      </c>
      <c r="AJ60" s="92">
        <f t="shared" si="38"/>
        <v>100</v>
      </c>
      <c r="AK60" s="92">
        <f t="shared" si="39"/>
        <v>64.88095238095238</v>
      </c>
      <c r="AL60" s="82">
        <f t="shared" si="53"/>
        <v>-35.11904761904762</v>
      </c>
      <c r="AM60" s="92">
        <f t="shared" si="40"/>
        <v>100</v>
      </c>
      <c r="AN60" s="92">
        <f t="shared" si="41"/>
        <v>99.206349206349216</v>
      </c>
      <c r="AO60" s="82">
        <f t="shared" si="23"/>
        <v>-0.79365079365078373</v>
      </c>
      <c r="AP60" s="82">
        <f t="shared" si="24"/>
        <v>-52.579365079365061</v>
      </c>
    </row>
    <row r="61" spans="9:42" s="33" customFormat="1" ht="12" x14ac:dyDescent="0.2">
      <c r="I61" s="29">
        <v>43904</v>
      </c>
      <c r="J61" s="6" t="s">
        <v>32</v>
      </c>
      <c r="K61" s="6" t="s">
        <v>45</v>
      </c>
      <c r="L61" s="6">
        <v>7</v>
      </c>
      <c r="M61" s="6">
        <v>15</v>
      </c>
      <c r="N61" s="61">
        <v>3</v>
      </c>
      <c r="O61" s="61">
        <f t="shared" si="42"/>
        <v>9</v>
      </c>
      <c r="P61" s="61">
        <f t="shared" si="43"/>
        <v>9</v>
      </c>
      <c r="Q61" s="61">
        <f t="shared" si="44"/>
        <v>12</v>
      </c>
      <c r="R61" s="48">
        <f t="shared" si="45"/>
        <v>24</v>
      </c>
      <c r="S61" s="12">
        <v>109</v>
      </c>
      <c r="T61" s="48">
        <f t="shared" si="46"/>
        <v>109</v>
      </c>
      <c r="U61" s="48">
        <f t="shared" si="47"/>
        <v>85</v>
      </c>
      <c r="V61" s="48">
        <f t="shared" si="54"/>
        <v>168</v>
      </c>
      <c r="W61" s="48">
        <v>545</v>
      </c>
      <c r="X61" s="48">
        <f t="shared" si="48"/>
        <v>545</v>
      </c>
      <c r="Y61" s="48">
        <f t="shared" si="49"/>
        <v>377</v>
      </c>
      <c r="Z61" s="48">
        <f t="shared" si="34"/>
        <v>1512</v>
      </c>
      <c r="AA61" s="64">
        <v>5050</v>
      </c>
      <c r="AB61" s="48">
        <f t="shared" si="10"/>
        <v>5050</v>
      </c>
      <c r="AC61" s="48">
        <f t="shared" si="11"/>
        <v>3538</v>
      </c>
      <c r="AD61" s="67">
        <f t="shared" si="50"/>
        <v>1704</v>
      </c>
      <c r="AE61" s="67">
        <f t="shared" si="51"/>
        <v>5704</v>
      </c>
      <c r="AF61" s="50">
        <f t="shared" si="52"/>
        <v>4000</v>
      </c>
      <c r="AG61" s="92">
        <f t="shared" si="15"/>
        <v>100</v>
      </c>
      <c r="AH61" s="92">
        <f t="shared" si="20"/>
        <v>454.16666666666669</v>
      </c>
      <c r="AI61" s="82">
        <f t="shared" si="21"/>
        <v>354.16666666666669</v>
      </c>
      <c r="AJ61" s="92">
        <f t="shared" si="38"/>
        <v>100</v>
      </c>
      <c r="AK61" s="92">
        <f t="shared" si="39"/>
        <v>324.40476190476193</v>
      </c>
      <c r="AL61" s="82">
        <f t="shared" si="53"/>
        <v>224.40476190476193</v>
      </c>
      <c r="AM61" s="92">
        <f t="shared" si="40"/>
        <v>100</v>
      </c>
      <c r="AN61" s="92">
        <f t="shared" si="41"/>
        <v>333.99470899470896</v>
      </c>
      <c r="AO61" s="82">
        <f t="shared" si="23"/>
        <v>233.99470899470896</v>
      </c>
      <c r="AP61" s="82">
        <f t="shared" si="24"/>
        <v>812.56613756613751</v>
      </c>
    </row>
    <row r="62" spans="9:42" s="33" customFormat="1" ht="12.75" customHeight="1" x14ac:dyDescent="0.2">
      <c r="I62" s="29">
        <v>43904</v>
      </c>
      <c r="J62" s="6" t="s">
        <v>32</v>
      </c>
      <c r="K62" s="6" t="s">
        <v>45</v>
      </c>
      <c r="L62" s="6">
        <v>9</v>
      </c>
      <c r="M62" s="6">
        <v>13</v>
      </c>
      <c r="N62" s="61">
        <v>3</v>
      </c>
      <c r="O62" s="61">
        <f t="shared" si="42"/>
        <v>9</v>
      </c>
      <c r="P62" s="61">
        <f t="shared" si="43"/>
        <v>9</v>
      </c>
      <c r="Q62" s="61">
        <f t="shared" si="44"/>
        <v>12</v>
      </c>
      <c r="R62" s="48">
        <f t="shared" si="45"/>
        <v>24</v>
      </c>
      <c r="S62" s="12"/>
      <c r="T62" s="48">
        <f t="shared" si="46"/>
        <v>0</v>
      </c>
      <c r="U62" s="48">
        <f t="shared" si="47"/>
        <v>-24</v>
      </c>
      <c r="V62" s="48">
        <f t="shared" si="54"/>
        <v>168</v>
      </c>
      <c r="W62" s="48"/>
      <c r="X62" s="48">
        <f t="shared" si="48"/>
        <v>0</v>
      </c>
      <c r="Y62" s="48">
        <f t="shared" si="49"/>
        <v>-168</v>
      </c>
      <c r="Z62" s="48">
        <f t="shared" si="34"/>
        <v>1512</v>
      </c>
      <c r="AA62" s="64"/>
      <c r="AB62" s="48">
        <f t="shared" si="10"/>
        <v>0</v>
      </c>
      <c r="AC62" s="48">
        <f t="shared" si="11"/>
        <v>-1512</v>
      </c>
      <c r="AD62" s="67">
        <f t="shared" si="50"/>
        <v>1704</v>
      </c>
      <c r="AE62" s="67" t="str">
        <f t="shared" si="51"/>
        <v/>
      </c>
      <c r="AF62" s="50">
        <f t="shared" si="52"/>
        <v>-1704</v>
      </c>
      <c r="AG62" s="92">
        <f t="shared" si="15"/>
        <v>100</v>
      </c>
      <c r="AH62" s="92">
        <f t="shared" si="20"/>
        <v>0</v>
      </c>
      <c r="AI62" s="82">
        <f t="shared" si="21"/>
        <v>-100</v>
      </c>
      <c r="AJ62" s="92">
        <f t="shared" si="38"/>
        <v>100</v>
      </c>
      <c r="AK62" s="92">
        <f t="shared" si="39"/>
        <v>0</v>
      </c>
      <c r="AL62" s="82">
        <f t="shared" si="53"/>
        <v>-100</v>
      </c>
      <c r="AM62" s="92">
        <f t="shared" si="40"/>
        <v>100</v>
      </c>
      <c r="AN62" s="92">
        <f t="shared" si="41"/>
        <v>0</v>
      </c>
      <c r="AO62" s="82">
        <f t="shared" si="23"/>
        <v>-100</v>
      </c>
      <c r="AP62" s="82">
        <f t="shared" si="24"/>
        <v>-300</v>
      </c>
    </row>
    <row r="63" spans="9:42" s="33" customFormat="1" ht="12" x14ac:dyDescent="0.2">
      <c r="I63" s="29">
        <v>43910</v>
      </c>
      <c r="J63" s="6" t="s">
        <v>47</v>
      </c>
      <c r="K63" s="6" t="s">
        <v>45</v>
      </c>
      <c r="L63" s="6">
        <v>2</v>
      </c>
      <c r="M63" s="6">
        <v>10</v>
      </c>
      <c r="N63" s="61">
        <v>3</v>
      </c>
      <c r="O63" s="61">
        <f t="shared" si="42"/>
        <v>9</v>
      </c>
      <c r="P63" s="61">
        <f t="shared" si="43"/>
        <v>9</v>
      </c>
      <c r="Q63" s="61">
        <f t="shared" si="44"/>
        <v>10</v>
      </c>
      <c r="R63" s="48">
        <f t="shared" si="45"/>
        <v>24</v>
      </c>
      <c r="S63" s="12">
        <v>13.9</v>
      </c>
      <c r="T63" s="48">
        <f t="shared" si="46"/>
        <v>13.9</v>
      </c>
      <c r="U63" s="48">
        <f t="shared" si="47"/>
        <v>-10.1</v>
      </c>
      <c r="V63" s="48">
        <f t="shared" si="54"/>
        <v>168</v>
      </c>
      <c r="W63" s="48">
        <v>158</v>
      </c>
      <c r="X63" s="48">
        <f t="shared" si="48"/>
        <v>158</v>
      </c>
      <c r="Y63" s="48">
        <f t="shared" si="49"/>
        <v>-10</v>
      </c>
      <c r="Z63" s="48">
        <f t="shared" si="34"/>
        <v>1176</v>
      </c>
      <c r="AA63" s="64">
        <v>1085</v>
      </c>
      <c r="AB63" s="48">
        <f t="shared" si="10"/>
        <v>1085</v>
      </c>
      <c r="AC63" s="48">
        <f t="shared" si="11"/>
        <v>-91</v>
      </c>
      <c r="AD63" s="67">
        <f t="shared" si="50"/>
        <v>1368</v>
      </c>
      <c r="AE63" s="67">
        <f t="shared" si="51"/>
        <v>1256.9000000000001</v>
      </c>
      <c r="AF63" s="50">
        <f t="shared" si="52"/>
        <v>-111.09999999999991</v>
      </c>
      <c r="AG63" s="92">
        <f t="shared" si="15"/>
        <v>100</v>
      </c>
      <c r="AH63" s="92">
        <f t="shared" si="20"/>
        <v>57.916666666666671</v>
      </c>
      <c r="AI63" s="82">
        <f t="shared" si="21"/>
        <v>-42.083333333333329</v>
      </c>
      <c r="AJ63" s="92">
        <f t="shared" si="38"/>
        <v>100</v>
      </c>
      <c r="AK63" s="92">
        <f t="shared" si="39"/>
        <v>94.047619047619051</v>
      </c>
      <c r="AL63" s="82">
        <f t="shared" si="53"/>
        <v>-5.952380952380949</v>
      </c>
      <c r="AM63" s="92">
        <f t="shared" si="40"/>
        <v>100</v>
      </c>
      <c r="AN63" s="92">
        <f t="shared" si="41"/>
        <v>92.261904761904773</v>
      </c>
      <c r="AO63" s="82">
        <f t="shared" si="23"/>
        <v>-7.7380952380952266</v>
      </c>
      <c r="AP63" s="82">
        <f t="shared" si="24"/>
        <v>-55.773809523809504</v>
      </c>
    </row>
    <row r="64" spans="9:42" s="33" customFormat="1" ht="12" x14ac:dyDescent="0.2">
      <c r="I64" s="29">
        <v>43910</v>
      </c>
      <c r="J64" s="6" t="s">
        <v>47</v>
      </c>
      <c r="K64" s="6" t="s">
        <v>45</v>
      </c>
      <c r="L64" s="6">
        <v>5</v>
      </c>
      <c r="M64" s="6">
        <v>10</v>
      </c>
      <c r="N64" s="61">
        <v>3</v>
      </c>
      <c r="O64" s="61">
        <f t="shared" si="42"/>
        <v>9</v>
      </c>
      <c r="P64" s="61">
        <f t="shared" si="43"/>
        <v>9</v>
      </c>
      <c r="Q64" s="61">
        <f t="shared" si="44"/>
        <v>10</v>
      </c>
      <c r="R64" s="48">
        <f t="shared" si="45"/>
        <v>24</v>
      </c>
      <c r="S64" s="12">
        <v>23.6</v>
      </c>
      <c r="T64" s="48">
        <f t="shared" si="46"/>
        <v>23.6</v>
      </c>
      <c r="U64" s="48">
        <f t="shared" si="47"/>
        <v>-0.39999999999999858</v>
      </c>
      <c r="V64" s="48">
        <f t="shared" si="54"/>
        <v>168</v>
      </c>
      <c r="W64" s="48">
        <v>312</v>
      </c>
      <c r="X64" s="48">
        <f t="shared" si="48"/>
        <v>312</v>
      </c>
      <c r="Y64" s="48">
        <f t="shared" si="49"/>
        <v>144</v>
      </c>
      <c r="Z64" s="48">
        <f t="shared" si="34"/>
        <v>1176</v>
      </c>
      <c r="AA64" s="64">
        <v>2838</v>
      </c>
      <c r="AB64" s="48">
        <f t="shared" si="10"/>
        <v>2838</v>
      </c>
      <c r="AC64" s="48">
        <f t="shared" si="11"/>
        <v>1662</v>
      </c>
      <c r="AD64" s="67">
        <f t="shared" si="50"/>
        <v>1368</v>
      </c>
      <c r="AE64" s="67">
        <f t="shared" si="51"/>
        <v>3173.6</v>
      </c>
      <c r="AF64" s="50">
        <f t="shared" si="52"/>
        <v>1805.6</v>
      </c>
      <c r="AG64" s="92">
        <f t="shared" si="15"/>
        <v>100</v>
      </c>
      <c r="AH64" s="92">
        <f t="shared" si="20"/>
        <v>98.333333333333343</v>
      </c>
      <c r="AI64" s="82">
        <f t="shared" si="21"/>
        <v>-1.6666666666666572</v>
      </c>
      <c r="AJ64" s="92">
        <f t="shared" si="38"/>
        <v>100</v>
      </c>
      <c r="AK64" s="92">
        <f t="shared" si="39"/>
        <v>185.71428571428572</v>
      </c>
      <c r="AL64" s="82">
        <f t="shared" si="53"/>
        <v>85.714285714285722</v>
      </c>
      <c r="AM64" s="92">
        <f t="shared" si="40"/>
        <v>100</v>
      </c>
      <c r="AN64" s="92">
        <f t="shared" si="41"/>
        <v>241.32653061224491</v>
      </c>
      <c r="AO64" s="82">
        <f t="shared" si="23"/>
        <v>141.32653061224491</v>
      </c>
      <c r="AP64" s="82">
        <f t="shared" si="24"/>
        <v>225.37414965986397</v>
      </c>
    </row>
    <row r="65" spans="9:42" s="33" customFormat="1" ht="12" x14ac:dyDescent="0.2">
      <c r="I65" s="29">
        <v>43910</v>
      </c>
      <c r="J65" s="6" t="s">
        <v>47</v>
      </c>
      <c r="K65" s="6" t="s">
        <v>45</v>
      </c>
      <c r="L65" s="6">
        <v>6</v>
      </c>
      <c r="M65" s="6">
        <v>11</v>
      </c>
      <c r="N65" s="61">
        <v>3</v>
      </c>
      <c r="O65" s="61">
        <f t="shared" si="42"/>
        <v>9</v>
      </c>
      <c r="P65" s="61">
        <f t="shared" si="43"/>
        <v>9</v>
      </c>
      <c r="Q65" s="61">
        <f t="shared" si="44"/>
        <v>11</v>
      </c>
      <c r="R65" s="48">
        <f t="shared" si="45"/>
        <v>24</v>
      </c>
      <c r="S65" s="12">
        <v>21.6</v>
      </c>
      <c r="T65" s="48">
        <f t="shared" si="46"/>
        <v>21.6</v>
      </c>
      <c r="U65" s="48">
        <f t="shared" si="47"/>
        <v>-2.3999999999999986</v>
      </c>
      <c r="V65" s="48">
        <f t="shared" si="54"/>
        <v>168</v>
      </c>
      <c r="W65" s="48">
        <v>542</v>
      </c>
      <c r="X65" s="48">
        <f t="shared" si="48"/>
        <v>542</v>
      </c>
      <c r="Y65" s="48">
        <f t="shared" si="49"/>
        <v>374</v>
      </c>
      <c r="Z65" s="48">
        <f t="shared" si="34"/>
        <v>1344</v>
      </c>
      <c r="AA65" s="64">
        <v>5901</v>
      </c>
      <c r="AB65" s="48">
        <f t="shared" si="10"/>
        <v>5901</v>
      </c>
      <c r="AC65" s="48">
        <f t="shared" si="11"/>
        <v>4557</v>
      </c>
      <c r="AD65" s="67">
        <f t="shared" si="50"/>
        <v>1536</v>
      </c>
      <c r="AE65" s="67">
        <f t="shared" si="51"/>
        <v>6464.6</v>
      </c>
      <c r="AF65" s="50">
        <f t="shared" si="52"/>
        <v>4928.6000000000004</v>
      </c>
      <c r="AG65" s="92">
        <f t="shared" si="15"/>
        <v>100</v>
      </c>
      <c r="AH65" s="92">
        <f t="shared" si="20"/>
        <v>90</v>
      </c>
      <c r="AI65" s="82">
        <f t="shared" si="21"/>
        <v>-10</v>
      </c>
      <c r="AJ65" s="92">
        <f t="shared" si="38"/>
        <v>100</v>
      </c>
      <c r="AK65" s="92">
        <f t="shared" si="39"/>
        <v>322.61904761904765</v>
      </c>
      <c r="AL65" s="82">
        <f t="shared" si="53"/>
        <v>222.61904761904765</v>
      </c>
      <c r="AM65" s="92">
        <f t="shared" si="40"/>
        <v>100</v>
      </c>
      <c r="AN65" s="92">
        <f t="shared" si="41"/>
        <v>439.0625</v>
      </c>
      <c r="AO65" s="82">
        <f t="shared" si="23"/>
        <v>339.0625</v>
      </c>
      <c r="AP65" s="82">
        <f t="shared" si="24"/>
        <v>551.68154761904771</v>
      </c>
    </row>
    <row r="66" spans="9:42" s="33" customFormat="1" ht="12.75" customHeight="1" x14ac:dyDescent="0.2">
      <c r="I66" s="29">
        <v>43910</v>
      </c>
      <c r="J66" s="6" t="s">
        <v>47</v>
      </c>
      <c r="K66" s="6" t="s">
        <v>45</v>
      </c>
      <c r="L66" s="6">
        <v>7</v>
      </c>
      <c r="M66" s="6">
        <v>11</v>
      </c>
      <c r="N66" s="61">
        <v>3</v>
      </c>
      <c r="O66" s="61">
        <f t="shared" si="42"/>
        <v>9</v>
      </c>
      <c r="P66" s="61">
        <f t="shared" si="43"/>
        <v>9</v>
      </c>
      <c r="Q66" s="61">
        <f t="shared" si="44"/>
        <v>11</v>
      </c>
      <c r="R66" s="48">
        <f t="shared" si="45"/>
        <v>24</v>
      </c>
      <c r="S66" s="12">
        <v>74</v>
      </c>
      <c r="T66" s="48">
        <f t="shared" si="46"/>
        <v>74</v>
      </c>
      <c r="U66" s="48">
        <f t="shared" si="47"/>
        <v>50</v>
      </c>
      <c r="V66" s="48">
        <f t="shared" si="54"/>
        <v>168</v>
      </c>
      <c r="W66" s="48">
        <v>172</v>
      </c>
      <c r="X66" s="48">
        <f t="shared" si="48"/>
        <v>172</v>
      </c>
      <c r="Y66" s="48">
        <f t="shared" si="49"/>
        <v>4</v>
      </c>
      <c r="Z66" s="48">
        <f t="shared" si="34"/>
        <v>1344</v>
      </c>
      <c r="AA66" s="64">
        <v>1060</v>
      </c>
      <c r="AB66" s="48">
        <f t="shared" si="10"/>
        <v>1060</v>
      </c>
      <c r="AC66" s="48">
        <f t="shared" si="11"/>
        <v>-284</v>
      </c>
      <c r="AD66" s="67">
        <f t="shared" si="50"/>
        <v>1536</v>
      </c>
      <c r="AE66" s="67">
        <f t="shared" si="51"/>
        <v>1306</v>
      </c>
      <c r="AF66" s="50">
        <f t="shared" si="52"/>
        <v>-230</v>
      </c>
      <c r="AG66" s="92">
        <f t="shared" si="15"/>
        <v>100</v>
      </c>
      <c r="AH66" s="92">
        <f t="shared" si="20"/>
        <v>308.33333333333337</v>
      </c>
      <c r="AI66" s="82">
        <f t="shared" si="21"/>
        <v>208.33333333333337</v>
      </c>
      <c r="AJ66" s="92">
        <f t="shared" si="38"/>
        <v>100</v>
      </c>
      <c r="AK66" s="92">
        <f t="shared" si="39"/>
        <v>102.38095238095238</v>
      </c>
      <c r="AL66" s="82">
        <f t="shared" si="53"/>
        <v>2.3809523809523796</v>
      </c>
      <c r="AM66" s="92">
        <f t="shared" si="40"/>
        <v>100</v>
      </c>
      <c r="AN66" s="92">
        <f t="shared" si="41"/>
        <v>78.86904761904762</v>
      </c>
      <c r="AO66" s="82">
        <f t="shared" si="23"/>
        <v>-21.13095238095238</v>
      </c>
      <c r="AP66" s="82">
        <f t="shared" si="24"/>
        <v>189.58333333333337</v>
      </c>
    </row>
    <row r="67" spans="9:42" s="33" customFormat="1" ht="12" x14ac:dyDescent="0.2">
      <c r="I67" s="29">
        <v>43910</v>
      </c>
      <c r="J67" s="6" t="s">
        <v>47</v>
      </c>
      <c r="K67" s="6" t="s">
        <v>45</v>
      </c>
      <c r="L67" s="6">
        <v>8</v>
      </c>
      <c r="M67" s="6">
        <v>9</v>
      </c>
      <c r="N67" s="61">
        <v>3</v>
      </c>
      <c r="O67" s="61">
        <f t="shared" si="42"/>
        <v>9</v>
      </c>
      <c r="P67" s="61">
        <f t="shared" si="43"/>
        <v>9</v>
      </c>
      <c r="Q67" s="61">
        <f t="shared" si="44"/>
        <v>9</v>
      </c>
      <c r="R67" s="48">
        <f t="shared" si="45"/>
        <v>24</v>
      </c>
      <c r="S67" s="12">
        <v>124</v>
      </c>
      <c r="T67" s="48">
        <f t="shared" si="46"/>
        <v>124</v>
      </c>
      <c r="U67" s="48">
        <f t="shared" si="47"/>
        <v>100</v>
      </c>
      <c r="V67" s="48">
        <f t="shared" si="54"/>
        <v>168</v>
      </c>
      <c r="W67" s="48">
        <v>1053</v>
      </c>
      <c r="X67" s="48">
        <f t="shared" si="48"/>
        <v>1053</v>
      </c>
      <c r="Y67" s="48">
        <f t="shared" si="49"/>
        <v>885</v>
      </c>
      <c r="Z67" s="48">
        <f t="shared" si="34"/>
        <v>1008</v>
      </c>
      <c r="AA67" s="64">
        <v>6069</v>
      </c>
      <c r="AB67" s="48">
        <f t="shared" si="10"/>
        <v>6069</v>
      </c>
      <c r="AC67" s="48">
        <f t="shared" si="11"/>
        <v>5061</v>
      </c>
      <c r="AD67" s="67">
        <f t="shared" si="50"/>
        <v>1200</v>
      </c>
      <c r="AE67" s="67">
        <f t="shared" si="51"/>
        <v>7246</v>
      </c>
      <c r="AF67" s="50">
        <f t="shared" si="52"/>
        <v>6046</v>
      </c>
      <c r="AG67" s="92">
        <f t="shared" si="15"/>
        <v>100</v>
      </c>
      <c r="AH67" s="92">
        <f t="shared" si="20"/>
        <v>516.66666666666674</v>
      </c>
      <c r="AI67" s="82">
        <f t="shared" si="21"/>
        <v>416.66666666666674</v>
      </c>
      <c r="AJ67" s="92">
        <f t="shared" si="38"/>
        <v>100</v>
      </c>
      <c r="AK67" s="92">
        <f t="shared" si="39"/>
        <v>626.78571428571433</v>
      </c>
      <c r="AL67" s="82">
        <f t="shared" si="53"/>
        <v>526.78571428571433</v>
      </c>
      <c r="AM67" s="92">
        <f t="shared" si="40"/>
        <v>100</v>
      </c>
      <c r="AN67" s="92">
        <f t="shared" si="41"/>
        <v>602.08333333333326</v>
      </c>
      <c r="AO67" s="82">
        <f t="shared" si="23"/>
        <v>502.08333333333326</v>
      </c>
      <c r="AP67" s="82">
        <f t="shared" si="24"/>
        <v>1445.5357142857144</v>
      </c>
    </row>
    <row r="68" spans="9:42" s="33" customFormat="1" ht="12.75" x14ac:dyDescent="0.2">
      <c r="I68" s="29">
        <v>43911</v>
      </c>
      <c r="J68" s="6" t="s">
        <v>54</v>
      </c>
      <c r="K68" s="6" t="s">
        <v>53</v>
      </c>
      <c r="L68" s="6">
        <v>2</v>
      </c>
      <c r="M68" s="6">
        <v>10</v>
      </c>
      <c r="N68" s="61">
        <v>3</v>
      </c>
      <c r="O68" s="61">
        <f t="shared" si="42"/>
        <v>9</v>
      </c>
      <c r="P68" s="61">
        <f t="shared" si="43"/>
        <v>9</v>
      </c>
      <c r="Q68" s="61">
        <f t="shared" si="44"/>
        <v>10</v>
      </c>
      <c r="R68" s="48">
        <f t="shared" si="45"/>
        <v>24</v>
      </c>
      <c r="S68" s="12"/>
      <c r="T68" s="48">
        <f t="shared" si="46"/>
        <v>0</v>
      </c>
      <c r="U68" s="48">
        <f t="shared" si="47"/>
        <v>-24</v>
      </c>
      <c r="V68" s="48">
        <f t="shared" si="54"/>
        <v>168</v>
      </c>
      <c r="W68" s="48"/>
      <c r="X68" s="48">
        <f t="shared" si="48"/>
        <v>0</v>
      </c>
      <c r="Y68" s="48">
        <f t="shared" si="49"/>
        <v>-168</v>
      </c>
      <c r="Z68" s="48">
        <f t="shared" si="34"/>
        <v>1176</v>
      </c>
      <c r="AA68" s="64"/>
      <c r="AB68" s="48">
        <f t="shared" ref="AB68:AB72" si="55">AA68</f>
        <v>0</v>
      </c>
      <c r="AC68" s="48">
        <f t="shared" ref="AC68:AC72" si="56">IF(AB68="",Z68*-1,AB68-Z68)</f>
        <v>-1176</v>
      </c>
      <c r="AD68" s="51">
        <f t="shared" si="50"/>
        <v>1368</v>
      </c>
      <c r="AE68" s="51" t="str">
        <f t="shared" si="51"/>
        <v/>
      </c>
      <c r="AF68" s="52">
        <f t="shared" si="52"/>
        <v>-1368</v>
      </c>
      <c r="AG68" s="92">
        <f t="shared" si="15"/>
        <v>100</v>
      </c>
      <c r="AH68" s="92">
        <f t="shared" si="20"/>
        <v>0</v>
      </c>
      <c r="AI68" s="50">
        <f t="shared" si="21"/>
        <v>-100</v>
      </c>
      <c r="AJ68" s="92">
        <f t="shared" si="38"/>
        <v>100</v>
      </c>
      <c r="AK68" s="92">
        <f t="shared" si="39"/>
        <v>0</v>
      </c>
      <c r="AL68" s="50">
        <f t="shared" si="53"/>
        <v>-100</v>
      </c>
      <c r="AM68" s="92">
        <f t="shared" si="40"/>
        <v>100</v>
      </c>
      <c r="AN68" s="92">
        <f t="shared" si="41"/>
        <v>0</v>
      </c>
      <c r="AO68" s="50">
        <f t="shared" si="23"/>
        <v>-100</v>
      </c>
      <c r="AP68" s="50">
        <f t="shared" ref="AP8:AP71" si="57">AO68+AL68</f>
        <v>-200</v>
      </c>
    </row>
    <row r="69" spans="9:42" s="33" customFormat="1" ht="12.75" customHeight="1" x14ac:dyDescent="0.2">
      <c r="I69" s="29">
        <v>43911</v>
      </c>
      <c r="J69" s="6" t="s">
        <v>54</v>
      </c>
      <c r="K69" s="6" t="s">
        <v>53</v>
      </c>
      <c r="L69" s="6">
        <v>3</v>
      </c>
      <c r="M69" s="6">
        <v>10</v>
      </c>
      <c r="N69" s="61">
        <v>3</v>
      </c>
      <c r="O69" s="61">
        <f t="shared" si="42"/>
        <v>9</v>
      </c>
      <c r="P69" s="61">
        <f t="shared" si="43"/>
        <v>9</v>
      </c>
      <c r="Q69" s="61">
        <f t="shared" si="44"/>
        <v>10</v>
      </c>
      <c r="R69" s="48">
        <f t="shared" si="45"/>
        <v>24</v>
      </c>
      <c r="S69" s="12">
        <v>40</v>
      </c>
      <c r="T69" s="48">
        <f t="shared" si="46"/>
        <v>40</v>
      </c>
      <c r="U69" s="48">
        <f t="shared" si="47"/>
        <v>16</v>
      </c>
      <c r="V69" s="48">
        <f t="shared" si="54"/>
        <v>168</v>
      </c>
      <c r="W69" s="48"/>
      <c r="X69" s="48">
        <f t="shared" si="48"/>
        <v>0</v>
      </c>
      <c r="Y69" s="48">
        <f t="shared" si="49"/>
        <v>-168</v>
      </c>
      <c r="Z69" s="48">
        <f t="shared" si="34"/>
        <v>1176</v>
      </c>
      <c r="AA69" s="64"/>
      <c r="AB69" s="48">
        <f t="shared" si="55"/>
        <v>0</v>
      </c>
      <c r="AC69" s="48">
        <f t="shared" si="56"/>
        <v>-1176</v>
      </c>
      <c r="AD69" s="51">
        <f t="shared" si="50"/>
        <v>1368</v>
      </c>
      <c r="AE69" s="51">
        <f t="shared" si="51"/>
        <v>40</v>
      </c>
      <c r="AF69" s="52">
        <f t="shared" si="52"/>
        <v>-1328</v>
      </c>
      <c r="AG69" s="92">
        <f t="shared" si="15"/>
        <v>100</v>
      </c>
      <c r="AH69" s="92">
        <f t="shared" si="20"/>
        <v>166.66666666666669</v>
      </c>
      <c r="AI69" s="50">
        <f t="shared" si="21"/>
        <v>66.666666666666686</v>
      </c>
      <c r="AJ69" s="92">
        <f t="shared" si="38"/>
        <v>100</v>
      </c>
      <c r="AK69" s="92">
        <f t="shared" si="39"/>
        <v>0</v>
      </c>
      <c r="AL69" s="50">
        <f t="shared" si="53"/>
        <v>-100</v>
      </c>
      <c r="AM69" s="92">
        <f t="shared" si="40"/>
        <v>100</v>
      </c>
      <c r="AN69" s="92">
        <f t="shared" si="41"/>
        <v>0</v>
      </c>
      <c r="AO69" s="50">
        <f t="shared" si="23"/>
        <v>-100</v>
      </c>
      <c r="AP69" s="50">
        <f t="shared" si="57"/>
        <v>-200</v>
      </c>
    </row>
    <row r="70" spans="9:42" s="33" customFormat="1" ht="12.75" customHeight="1" x14ac:dyDescent="0.2">
      <c r="I70" s="29">
        <v>43911</v>
      </c>
      <c r="J70" s="6" t="s">
        <v>54</v>
      </c>
      <c r="K70" s="6" t="s">
        <v>53</v>
      </c>
      <c r="L70" s="6">
        <v>5</v>
      </c>
      <c r="M70" s="6">
        <v>12</v>
      </c>
      <c r="N70" s="61">
        <v>3</v>
      </c>
      <c r="O70" s="61">
        <f t="shared" si="42"/>
        <v>9</v>
      </c>
      <c r="P70" s="61">
        <f t="shared" si="43"/>
        <v>9</v>
      </c>
      <c r="Q70" s="61">
        <f t="shared" si="44"/>
        <v>12</v>
      </c>
      <c r="R70" s="48">
        <f t="shared" si="45"/>
        <v>24</v>
      </c>
      <c r="S70" s="12">
        <v>64</v>
      </c>
      <c r="T70" s="48">
        <f t="shared" si="46"/>
        <v>64</v>
      </c>
      <c r="U70" s="48">
        <f t="shared" si="47"/>
        <v>40</v>
      </c>
      <c r="V70" s="48">
        <f t="shared" si="54"/>
        <v>168</v>
      </c>
      <c r="W70" s="48">
        <v>242</v>
      </c>
      <c r="X70" s="48">
        <f t="shared" si="48"/>
        <v>242</v>
      </c>
      <c r="Y70" s="48">
        <f t="shared" si="49"/>
        <v>74</v>
      </c>
      <c r="Z70" s="48">
        <f t="shared" si="34"/>
        <v>1512</v>
      </c>
      <c r="AA70" s="64">
        <v>2300</v>
      </c>
      <c r="AB70" s="48">
        <f t="shared" si="55"/>
        <v>2300</v>
      </c>
      <c r="AC70" s="48">
        <f t="shared" si="56"/>
        <v>788</v>
      </c>
      <c r="AD70" s="51">
        <f t="shared" si="50"/>
        <v>1704</v>
      </c>
      <c r="AE70" s="51">
        <f t="shared" si="51"/>
        <v>2606</v>
      </c>
      <c r="AF70" s="52">
        <f t="shared" si="52"/>
        <v>902</v>
      </c>
      <c r="AG70" s="92">
        <f t="shared" si="15"/>
        <v>100</v>
      </c>
      <c r="AH70" s="92">
        <f t="shared" si="20"/>
        <v>266.66666666666663</v>
      </c>
      <c r="AI70" s="50">
        <f t="shared" si="21"/>
        <v>166.66666666666663</v>
      </c>
      <c r="AJ70" s="92">
        <f t="shared" si="38"/>
        <v>100</v>
      </c>
      <c r="AK70" s="92">
        <f t="shared" si="39"/>
        <v>144.04761904761904</v>
      </c>
      <c r="AL70" s="50">
        <f t="shared" si="53"/>
        <v>44.047619047619037</v>
      </c>
      <c r="AM70" s="92">
        <f t="shared" si="40"/>
        <v>100</v>
      </c>
      <c r="AN70" s="92">
        <f t="shared" si="41"/>
        <v>152.11640211640213</v>
      </c>
      <c r="AO70" s="50">
        <f t="shared" si="23"/>
        <v>52.116402116402128</v>
      </c>
      <c r="AP70" s="50">
        <f t="shared" si="57"/>
        <v>96.164021164021165</v>
      </c>
    </row>
    <row r="71" spans="9:42" s="33" customFormat="1" ht="12.75" customHeight="1" x14ac:dyDescent="0.2">
      <c r="I71" s="29">
        <v>43911</v>
      </c>
      <c r="J71" s="6" t="s">
        <v>54</v>
      </c>
      <c r="K71" s="6" t="s">
        <v>53</v>
      </c>
      <c r="L71" s="6">
        <v>6</v>
      </c>
      <c r="M71" s="6">
        <v>14</v>
      </c>
      <c r="N71" s="61">
        <v>3</v>
      </c>
      <c r="O71" s="61">
        <f t="shared" si="42"/>
        <v>9</v>
      </c>
      <c r="P71" s="61">
        <f t="shared" si="43"/>
        <v>9</v>
      </c>
      <c r="Q71" s="61">
        <f t="shared" si="44"/>
        <v>12</v>
      </c>
      <c r="R71" s="48">
        <f t="shared" si="45"/>
        <v>24</v>
      </c>
      <c r="S71" s="12">
        <v>65</v>
      </c>
      <c r="T71" s="48">
        <f t="shared" si="46"/>
        <v>65</v>
      </c>
      <c r="U71" s="48">
        <f t="shared" si="47"/>
        <v>41</v>
      </c>
      <c r="V71" s="48">
        <f t="shared" si="54"/>
        <v>168</v>
      </c>
      <c r="W71" s="48">
        <v>473</v>
      </c>
      <c r="X71" s="48">
        <f t="shared" si="48"/>
        <v>473</v>
      </c>
      <c r="Y71" s="48">
        <f t="shared" si="49"/>
        <v>305</v>
      </c>
      <c r="Z71" s="48">
        <f t="shared" si="34"/>
        <v>1512</v>
      </c>
      <c r="AA71" s="64">
        <v>850</v>
      </c>
      <c r="AB71" s="48">
        <f t="shared" si="55"/>
        <v>850</v>
      </c>
      <c r="AC71" s="48">
        <f t="shared" si="56"/>
        <v>-662</v>
      </c>
      <c r="AD71" s="51">
        <f t="shared" si="50"/>
        <v>1704</v>
      </c>
      <c r="AE71" s="51">
        <f t="shared" si="51"/>
        <v>1388</v>
      </c>
      <c r="AF71" s="52">
        <f t="shared" si="52"/>
        <v>-316</v>
      </c>
      <c r="AG71" s="92">
        <f t="shared" ref="AG71:AG102" si="58">$AJ$1</f>
        <v>100</v>
      </c>
      <c r="AH71" s="92">
        <f t="shared" si="20"/>
        <v>270.83333333333337</v>
      </c>
      <c r="AI71" s="50">
        <f t="shared" si="21"/>
        <v>170.83333333333337</v>
      </c>
      <c r="AJ71" s="92">
        <f t="shared" ref="AJ71:AJ102" si="59">$AJ$1</f>
        <v>100</v>
      </c>
      <c r="AK71" s="92">
        <f t="shared" ref="AK71:AK102" si="60">(W71/168*100)*($AJ$1/100)</f>
        <v>281.54761904761909</v>
      </c>
      <c r="AL71" s="50">
        <f t="shared" si="53"/>
        <v>181.54761904761909</v>
      </c>
      <c r="AM71" s="92">
        <f t="shared" ref="AM71:AM102" si="61">$AJ$1</f>
        <v>100</v>
      </c>
      <c r="AN71" s="92">
        <f t="shared" ref="AN71:AN102" si="62">((AA71/Z71)*100)*($AJ$1/100)</f>
        <v>56.216931216931222</v>
      </c>
      <c r="AO71" s="50">
        <f t="shared" si="23"/>
        <v>-43.783068783068778</v>
      </c>
      <c r="AP71" s="50">
        <f t="shared" si="57"/>
        <v>137.76455026455031</v>
      </c>
    </row>
    <row r="72" spans="9:42" s="33" customFormat="1" ht="12.75" customHeight="1" x14ac:dyDescent="0.2">
      <c r="I72" s="29">
        <v>43911</v>
      </c>
      <c r="J72" s="6" t="s">
        <v>54</v>
      </c>
      <c r="K72" s="6" t="s">
        <v>53</v>
      </c>
      <c r="L72" s="6">
        <v>7</v>
      </c>
      <c r="M72" s="6">
        <v>13</v>
      </c>
      <c r="N72" s="61">
        <v>3</v>
      </c>
      <c r="O72" s="61">
        <f t="shared" si="42"/>
        <v>9</v>
      </c>
      <c r="P72" s="61">
        <f t="shared" si="43"/>
        <v>9</v>
      </c>
      <c r="Q72" s="61">
        <f t="shared" si="44"/>
        <v>12</v>
      </c>
      <c r="R72" s="48">
        <f t="shared" si="45"/>
        <v>24</v>
      </c>
      <c r="S72" s="12">
        <v>35</v>
      </c>
      <c r="T72" s="48">
        <f t="shared" si="46"/>
        <v>35</v>
      </c>
      <c r="U72" s="48">
        <f t="shared" si="47"/>
        <v>11</v>
      </c>
      <c r="V72" s="48">
        <f t="shared" si="54"/>
        <v>168</v>
      </c>
      <c r="W72" s="48">
        <v>651</v>
      </c>
      <c r="X72" s="48">
        <f t="shared" si="48"/>
        <v>651</v>
      </c>
      <c r="Y72" s="48">
        <f t="shared" si="49"/>
        <v>483</v>
      </c>
      <c r="Z72" s="48">
        <f t="shared" si="34"/>
        <v>1512</v>
      </c>
      <c r="AA72" s="64">
        <v>4700</v>
      </c>
      <c r="AB72" s="48">
        <f t="shared" si="55"/>
        <v>4700</v>
      </c>
      <c r="AC72" s="48">
        <f t="shared" si="56"/>
        <v>3188</v>
      </c>
      <c r="AD72" s="51">
        <f t="shared" si="50"/>
        <v>1704</v>
      </c>
      <c r="AE72" s="51">
        <f t="shared" si="51"/>
        <v>5386</v>
      </c>
      <c r="AF72" s="52">
        <f t="shared" si="52"/>
        <v>3682</v>
      </c>
      <c r="AG72" s="92">
        <f t="shared" si="58"/>
        <v>100</v>
      </c>
      <c r="AH72" s="92">
        <f t="shared" ref="AH72:AH126" si="63">((S72/24*100)*($AJ$1/100))</f>
        <v>145.83333333333331</v>
      </c>
      <c r="AI72" s="50">
        <f t="shared" ref="AI72:AI126" si="64">AH72-AG72</f>
        <v>45.833333333333314</v>
      </c>
      <c r="AJ72" s="92">
        <f t="shared" si="59"/>
        <v>100</v>
      </c>
      <c r="AK72" s="92">
        <f t="shared" si="60"/>
        <v>387.5</v>
      </c>
      <c r="AL72" s="50">
        <f t="shared" si="53"/>
        <v>287.5</v>
      </c>
      <c r="AM72" s="92">
        <f t="shared" si="61"/>
        <v>100</v>
      </c>
      <c r="AN72" s="92">
        <f t="shared" si="62"/>
        <v>310.84656084656086</v>
      </c>
      <c r="AO72" s="50">
        <f t="shared" ref="AO72:AO116" si="65">AN72-AM72</f>
        <v>210.84656084656086</v>
      </c>
      <c r="AP72" s="50">
        <f t="shared" ref="AP72:AP116" si="66">AO72+AL72</f>
        <v>498.34656084656086</v>
      </c>
    </row>
    <row r="73" spans="9:42" s="33" customFormat="1" ht="12.75" x14ac:dyDescent="0.2">
      <c r="I73" s="29">
        <v>43911</v>
      </c>
      <c r="J73" s="6" t="s">
        <v>54</v>
      </c>
      <c r="K73" s="6" t="s">
        <v>53</v>
      </c>
      <c r="L73" s="6">
        <v>8</v>
      </c>
      <c r="M73" s="6">
        <v>15</v>
      </c>
      <c r="N73" s="61">
        <v>3</v>
      </c>
      <c r="O73" s="61">
        <f t="shared" ref="O73:O102" si="67">IF(M73&lt;$O$4,M73,$O$4)</f>
        <v>9</v>
      </c>
      <c r="P73" s="61">
        <f t="shared" ref="P73:P102" si="68">IF(M73&lt;$P$4,M73,$P$4)</f>
        <v>9</v>
      </c>
      <c r="Q73" s="61">
        <f t="shared" ref="Q73:Q102" si="69">IF(M73&lt;$Q$4,M73,$Q$4)</f>
        <v>12</v>
      </c>
      <c r="R73" s="48">
        <f t="shared" ref="R73:R102" si="70">N73*(O73-1)</f>
        <v>24</v>
      </c>
      <c r="S73" s="12"/>
      <c r="T73" s="48">
        <f t="shared" ref="T73:T77" si="71">S73</f>
        <v>0</v>
      </c>
      <c r="U73" s="48">
        <f t="shared" ref="U73:U77" si="72">IF(T73="",R73*-1,T73-R73)</f>
        <v>-24</v>
      </c>
      <c r="V73" s="48">
        <f t="shared" si="54"/>
        <v>168</v>
      </c>
      <c r="W73" s="48"/>
      <c r="X73" s="48">
        <f t="shared" ref="X73:X102" si="73">W73</f>
        <v>0</v>
      </c>
      <c r="Y73" s="48">
        <f t="shared" ref="Y73:Y102" si="74">IF(X73="",V73*-1,X73-V73)</f>
        <v>-168</v>
      </c>
      <c r="Z73" s="48">
        <f t="shared" si="34"/>
        <v>1512</v>
      </c>
      <c r="AA73" s="64"/>
      <c r="AB73" s="48">
        <f t="shared" ref="AB73:AB116" si="75">AA73</f>
        <v>0</v>
      </c>
      <c r="AC73" s="48">
        <f t="shared" ref="AC73:AC116" si="76">IF(AB73="",Z73*-1,AB73-Z73)</f>
        <v>-1512</v>
      </c>
      <c r="AD73" s="51">
        <f t="shared" ref="AD73:AD102" si="77">R73+V73+Z73</f>
        <v>1704</v>
      </c>
      <c r="AE73" s="51" t="str">
        <f t="shared" ref="AE73:AE102" si="78">IF(AND(S73="",W73="",AA73=""),"",IF(W73="",T73,IF(AA73="",T73+X73,(T73+X73+AB73))))</f>
        <v/>
      </c>
      <c r="AF73" s="52">
        <f t="shared" ref="AF73:AF102" si="79">IF(AE73="",(AD73*-1),AE73-AD73)</f>
        <v>-1704</v>
      </c>
      <c r="AG73" s="92">
        <f t="shared" si="58"/>
        <v>100</v>
      </c>
      <c r="AH73" s="92">
        <f t="shared" si="63"/>
        <v>0</v>
      </c>
      <c r="AI73" s="50">
        <f t="shared" si="64"/>
        <v>-100</v>
      </c>
      <c r="AJ73" s="92">
        <f t="shared" si="59"/>
        <v>100</v>
      </c>
      <c r="AK73" s="92">
        <f t="shared" si="60"/>
        <v>0</v>
      </c>
      <c r="AL73" s="50">
        <f t="shared" si="53"/>
        <v>-100</v>
      </c>
      <c r="AM73" s="92">
        <f t="shared" si="61"/>
        <v>100</v>
      </c>
      <c r="AN73" s="92">
        <f t="shared" si="62"/>
        <v>0</v>
      </c>
      <c r="AO73" s="50">
        <f t="shared" si="65"/>
        <v>-100</v>
      </c>
      <c r="AP73" s="50">
        <f t="shared" si="66"/>
        <v>-200</v>
      </c>
    </row>
    <row r="74" spans="9:42" s="33" customFormat="1" ht="12.75" customHeight="1" x14ac:dyDescent="0.2">
      <c r="I74" s="29">
        <v>43911</v>
      </c>
      <c r="J74" s="6" t="s">
        <v>54</v>
      </c>
      <c r="K74" s="6" t="s">
        <v>53</v>
      </c>
      <c r="L74" s="6">
        <v>9</v>
      </c>
      <c r="M74" s="6">
        <v>9</v>
      </c>
      <c r="N74" s="61">
        <v>3</v>
      </c>
      <c r="O74" s="61">
        <f t="shared" si="67"/>
        <v>9</v>
      </c>
      <c r="P74" s="61">
        <f t="shared" si="68"/>
        <v>9</v>
      </c>
      <c r="Q74" s="61">
        <f t="shared" si="69"/>
        <v>9</v>
      </c>
      <c r="R74" s="48">
        <f t="shared" si="70"/>
        <v>24</v>
      </c>
      <c r="S74" s="12"/>
      <c r="T74" s="48">
        <f t="shared" si="71"/>
        <v>0</v>
      </c>
      <c r="U74" s="48">
        <f t="shared" si="72"/>
        <v>-24</v>
      </c>
      <c r="V74" s="48">
        <f t="shared" si="54"/>
        <v>168</v>
      </c>
      <c r="W74" s="48"/>
      <c r="X74" s="48">
        <f t="shared" si="73"/>
        <v>0</v>
      </c>
      <c r="Y74" s="48">
        <f t="shared" si="74"/>
        <v>-168</v>
      </c>
      <c r="Z74" s="48">
        <f t="shared" si="34"/>
        <v>1008</v>
      </c>
      <c r="AA74" s="64"/>
      <c r="AB74" s="48">
        <f t="shared" si="75"/>
        <v>0</v>
      </c>
      <c r="AC74" s="48">
        <f t="shared" si="76"/>
        <v>-1008</v>
      </c>
      <c r="AD74" s="51">
        <f t="shared" si="77"/>
        <v>1200</v>
      </c>
      <c r="AE74" s="51" t="str">
        <f t="shared" si="78"/>
        <v/>
      </c>
      <c r="AF74" s="52">
        <f t="shared" si="79"/>
        <v>-1200</v>
      </c>
      <c r="AG74" s="92">
        <f t="shared" si="58"/>
        <v>100</v>
      </c>
      <c r="AH74" s="92">
        <f t="shared" si="63"/>
        <v>0</v>
      </c>
      <c r="AI74" s="50">
        <f t="shared" si="64"/>
        <v>-100</v>
      </c>
      <c r="AJ74" s="92">
        <f t="shared" si="59"/>
        <v>100</v>
      </c>
      <c r="AK74" s="92">
        <f t="shared" si="60"/>
        <v>0</v>
      </c>
      <c r="AL74" s="50">
        <f t="shared" si="53"/>
        <v>-100</v>
      </c>
      <c r="AM74" s="92">
        <f t="shared" si="61"/>
        <v>100</v>
      </c>
      <c r="AN74" s="92">
        <f t="shared" si="62"/>
        <v>0</v>
      </c>
      <c r="AO74" s="50">
        <f t="shared" si="65"/>
        <v>-100</v>
      </c>
      <c r="AP74" s="50">
        <f t="shared" si="66"/>
        <v>-200</v>
      </c>
    </row>
    <row r="75" spans="9:42" s="33" customFormat="1" ht="12.75" customHeight="1" x14ac:dyDescent="0.2">
      <c r="I75" s="29">
        <v>43918</v>
      </c>
      <c r="J75" s="6" t="s">
        <v>46</v>
      </c>
      <c r="K75" s="6" t="s">
        <v>53</v>
      </c>
      <c r="L75" s="6">
        <v>1</v>
      </c>
      <c r="M75" s="6">
        <v>11</v>
      </c>
      <c r="N75" s="61">
        <v>3</v>
      </c>
      <c r="O75" s="61">
        <f t="shared" si="67"/>
        <v>9</v>
      </c>
      <c r="P75" s="61">
        <f t="shared" si="68"/>
        <v>9</v>
      </c>
      <c r="Q75" s="61">
        <f t="shared" si="69"/>
        <v>11</v>
      </c>
      <c r="R75" s="48">
        <f t="shared" si="70"/>
        <v>24</v>
      </c>
      <c r="S75" s="12">
        <v>38</v>
      </c>
      <c r="T75" s="48">
        <f t="shared" si="71"/>
        <v>38</v>
      </c>
      <c r="U75" s="48">
        <f t="shared" si="72"/>
        <v>14</v>
      </c>
      <c r="V75" s="48">
        <f t="shared" si="54"/>
        <v>168</v>
      </c>
      <c r="W75" s="48">
        <v>247</v>
      </c>
      <c r="X75" s="48">
        <f t="shared" si="73"/>
        <v>247</v>
      </c>
      <c r="Y75" s="48">
        <f t="shared" si="74"/>
        <v>79</v>
      </c>
      <c r="Z75" s="48">
        <f t="shared" si="34"/>
        <v>1344</v>
      </c>
      <c r="AA75" s="64">
        <v>580</v>
      </c>
      <c r="AB75" s="48">
        <f t="shared" si="75"/>
        <v>580</v>
      </c>
      <c r="AC75" s="48">
        <f t="shared" si="76"/>
        <v>-764</v>
      </c>
      <c r="AD75" s="51">
        <f t="shared" si="77"/>
        <v>1536</v>
      </c>
      <c r="AE75" s="51">
        <f t="shared" si="78"/>
        <v>865</v>
      </c>
      <c r="AF75" s="52">
        <f t="shared" si="79"/>
        <v>-671</v>
      </c>
      <c r="AG75" s="92">
        <f t="shared" si="58"/>
        <v>100</v>
      </c>
      <c r="AH75" s="92">
        <f t="shared" si="63"/>
        <v>158.33333333333331</v>
      </c>
      <c r="AI75" s="50">
        <f t="shared" si="64"/>
        <v>58.333333333333314</v>
      </c>
      <c r="AJ75" s="92">
        <f t="shared" si="59"/>
        <v>100</v>
      </c>
      <c r="AK75" s="92">
        <f t="shared" si="60"/>
        <v>147.02380952380955</v>
      </c>
      <c r="AL75" s="50">
        <f t="shared" si="53"/>
        <v>47.023809523809547</v>
      </c>
      <c r="AM75" s="92">
        <f t="shared" si="61"/>
        <v>100</v>
      </c>
      <c r="AN75" s="92">
        <f t="shared" si="62"/>
        <v>43.154761904761905</v>
      </c>
      <c r="AO75" s="50">
        <f t="shared" si="65"/>
        <v>-56.845238095238095</v>
      </c>
      <c r="AP75" s="50">
        <f t="shared" si="66"/>
        <v>-9.8214285714285481</v>
      </c>
    </row>
    <row r="76" spans="9:42" s="33" customFormat="1" ht="12.75" customHeight="1" x14ac:dyDescent="0.2">
      <c r="I76" s="29">
        <v>43918</v>
      </c>
      <c r="J76" s="6" t="s">
        <v>46</v>
      </c>
      <c r="K76" s="6" t="s">
        <v>53</v>
      </c>
      <c r="L76" s="6">
        <v>2</v>
      </c>
      <c r="M76" s="6">
        <v>16</v>
      </c>
      <c r="N76" s="61">
        <v>3</v>
      </c>
      <c r="O76" s="61">
        <f t="shared" si="67"/>
        <v>9</v>
      </c>
      <c r="P76" s="61">
        <f t="shared" si="68"/>
        <v>9</v>
      </c>
      <c r="Q76" s="61">
        <f t="shared" si="69"/>
        <v>12</v>
      </c>
      <c r="R76" s="48">
        <f t="shared" si="70"/>
        <v>24</v>
      </c>
      <c r="S76" s="12">
        <v>134</v>
      </c>
      <c r="T76" s="48">
        <f t="shared" si="71"/>
        <v>134</v>
      </c>
      <c r="U76" s="48">
        <f t="shared" si="72"/>
        <v>110</v>
      </c>
      <c r="V76" s="48">
        <f t="shared" si="54"/>
        <v>168</v>
      </c>
      <c r="W76" s="48"/>
      <c r="X76" s="48">
        <f t="shared" si="73"/>
        <v>0</v>
      </c>
      <c r="Y76" s="48">
        <f t="shared" si="74"/>
        <v>-168</v>
      </c>
      <c r="Z76" s="48">
        <f t="shared" si="34"/>
        <v>1512</v>
      </c>
      <c r="AA76" s="64"/>
      <c r="AB76" s="48">
        <f t="shared" si="75"/>
        <v>0</v>
      </c>
      <c r="AC76" s="48">
        <f t="shared" si="76"/>
        <v>-1512</v>
      </c>
      <c r="AD76" s="51">
        <f t="shared" si="77"/>
        <v>1704</v>
      </c>
      <c r="AE76" s="51">
        <f t="shared" si="78"/>
        <v>134</v>
      </c>
      <c r="AF76" s="52">
        <f t="shared" si="79"/>
        <v>-1570</v>
      </c>
      <c r="AG76" s="92">
        <f t="shared" si="58"/>
        <v>100</v>
      </c>
      <c r="AH76" s="92">
        <f t="shared" si="63"/>
        <v>558.33333333333326</v>
      </c>
      <c r="AI76" s="50">
        <f t="shared" si="64"/>
        <v>458.33333333333326</v>
      </c>
      <c r="AJ76" s="92">
        <f t="shared" si="59"/>
        <v>100</v>
      </c>
      <c r="AK76" s="92">
        <f t="shared" si="60"/>
        <v>0</v>
      </c>
      <c r="AL76" s="50">
        <f t="shared" si="53"/>
        <v>-100</v>
      </c>
      <c r="AM76" s="92">
        <f t="shared" si="61"/>
        <v>100</v>
      </c>
      <c r="AN76" s="92">
        <f t="shared" si="62"/>
        <v>0</v>
      </c>
      <c r="AO76" s="50">
        <f t="shared" si="65"/>
        <v>-100</v>
      </c>
      <c r="AP76" s="50">
        <f t="shared" si="66"/>
        <v>-200</v>
      </c>
    </row>
    <row r="77" spans="9:42" s="33" customFormat="1" ht="12.75" customHeight="1" x14ac:dyDescent="0.2">
      <c r="I77" s="29">
        <v>43918</v>
      </c>
      <c r="J77" s="6" t="s">
        <v>46</v>
      </c>
      <c r="K77" s="6" t="s">
        <v>53</v>
      </c>
      <c r="L77" s="6">
        <v>3</v>
      </c>
      <c r="M77" s="6">
        <v>16</v>
      </c>
      <c r="N77" s="61">
        <v>3</v>
      </c>
      <c r="O77" s="61">
        <f t="shared" si="67"/>
        <v>9</v>
      </c>
      <c r="P77" s="61">
        <f t="shared" si="68"/>
        <v>9</v>
      </c>
      <c r="Q77" s="61">
        <f t="shared" si="69"/>
        <v>12</v>
      </c>
      <c r="R77" s="48">
        <f t="shared" si="70"/>
        <v>24</v>
      </c>
      <c r="S77" s="12"/>
      <c r="T77" s="48">
        <f t="shared" si="71"/>
        <v>0</v>
      </c>
      <c r="U77" s="48">
        <f t="shared" si="72"/>
        <v>-24</v>
      </c>
      <c r="V77" s="48">
        <f t="shared" si="54"/>
        <v>168</v>
      </c>
      <c r="W77" s="48"/>
      <c r="X77" s="48">
        <f t="shared" si="73"/>
        <v>0</v>
      </c>
      <c r="Y77" s="48">
        <f t="shared" si="74"/>
        <v>-168</v>
      </c>
      <c r="Z77" s="48">
        <f t="shared" si="34"/>
        <v>1512</v>
      </c>
      <c r="AA77" s="64"/>
      <c r="AB77" s="48">
        <f t="shared" si="75"/>
        <v>0</v>
      </c>
      <c r="AC77" s="48">
        <f t="shared" si="76"/>
        <v>-1512</v>
      </c>
      <c r="AD77" s="51">
        <f t="shared" si="77"/>
        <v>1704</v>
      </c>
      <c r="AE77" s="51" t="str">
        <f t="shared" si="78"/>
        <v/>
      </c>
      <c r="AF77" s="52">
        <f t="shared" si="79"/>
        <v>-1704</v>
      </c>
      <c r="AG77" s="92">
        <f t="shared" si="58"/>
        <v>100</v>
      </c>
      <c r="AH77" s="92">
        <f t="shared" si="63"/>
        <v>0</v>
      </c>
      <c r="AI77" s="50">
        <f t="shared" si="64"/>
        <v>-100</v>
      </c>
      <c r="AJ77" s="92">
        <f t="shared" si="59"/>
        <v>100</v>
      </c>
      <c r="AK77" s="92">
        <f t="shared" si="60"/>
        <v>0</v>
      </c>
      <c r="AL77" s="50">
        <f t="shared" si="53"/>
        <v>-100</v>
      </c>
      <c r="AM77" s="92">
        <f t="shared" si="61"/>
        <v>100</v>
      </c>
      <c r="AN77" s="92">
        <f t="shared" si="62"/>
        <v>0</v>
      </c>
      <c r="AO77" s="50">
        <f t="shared" si="65"/>
        <v>-100</v>
      </c>
      <c r="AP77" s="50">
        <f t="shared" si="66"/>
        <v>-200</v>
      </c>
    </row>
    <row r="78" spans="9:42" s="33" customFormat="1" ht="12.75" customHeight="1" x14ac:dyDescent="0.2">
      <c r="I78" s="29">
        <v>43918</v>
      </c>
      <c r="J78" s="6" t="s">
        <v>46</v>
      </c>
      <c r="K78" s="6" t="s">
        <v>53</v>
      </c>
      <c r="L78" s="6">
        <v>6</v>
      </c>
      <c r="M78" s="6">
        <v>16</v>
      </c>
      <c r="N78" s="61">
        <v>3</v>
      </c>
      <c r="O78" s="61">
        <f t="shared" si="67"/>
        <v>9</v>
      </c>
      <c r="P78" s="61">
        <f t="shared" si="68"/>
        <v>9</v>
      </c>
      <c r="Q78" s="61">
        <f t="shared" si="69"/>
        <v>12</v>
      </c>
      <c r="R78" s="48">
        <f t="shared" si="70"/>
        <v>24</v>
      </c>
      <c r="S78" s="12"/>
      <c r="T78" s="48">
        <f t="shared" ref="T78:T126" si="80">S78</f>
        <v>0</v>
      </c>
      <c r="U78" s="48">
        <f t="shared" ref="U78:U126" si="81">IF(T78="",R78*-1,T78-R78)</f>
        <v>-24</v>
      </c>
      <c r="V78" s="48">
        <f t="shared" ref="V78:V126" si="82">(R78*(P78-2))</f>
        <v>168</v>
      </c>
      <c r="W78" s="48"/>
      <c r="X78" s="48">
        <f t="shared" si="73"/>
        <v>0</v>
      </c>
      <c r="Y78" s="48">
        <f t="shared" si="74"/>
        <v>-168</v>
      </c>
      <c r="Z78" s="48">
        <f t="shared" si="34"/>
        <v>1512</v>
      </c>
      <c r="AA78" s="64"/>
      <c r="AB78" s="48">
        <f t="shared" si="75"/>
        <v>0</v>
      </c>
      <c r="AC78" s="48">
        <f t="shared" si="76"/>
        <v>-1512</v>
      </c>
      <c r="AD78" s="51">
        <f t="shared" si="77"/>
        <v>1704</v>
      </c>
      <c r="AE78" s="51" t="str">
        <f t="shared" si="78"/>
        <v/>
      </c>
      <c r="AF78" s="52">
        <f t="shared" si="79"/>
        <v>-1704</v>
      </c>
      <c r="AG78" s="92">
        <f t="shared" si="58"/>
        <v>100</v>
      </c>
      <c r="AH78" s="92">
        <f t="shared" si="63"/>
        <v>0</v>
      </c>
      <c r="AI78" s="50">
        <f t="shared" si="64"/>
        <v>-100</v>
      </c>
      <c r="AJ78" s="92">
        <f t="shared" si="59"/>
        <v>100</v>
      </c>
      <c r="AK78" s="92">
        <f t="shared" si="60"/>
        <v>0</v>
      </c>
      <c r="AL78" s="50">
        <f t="shared" si="53"/>
        <v>-100</v>
      </c>
      <c r="AM78" s="92">
        <f t="shared" si="61"/>
        <v>100</v>
      </c>
      <c r="AN78" s="92">
        <f t="shared" si="62"/>
        <v>0</v>
      </c>
      <c r="AO78" s="50">
        <f t="shared" si="65"/>
        <v>-100</v>
      </c>
      <c r="AP78" s="50">
        <f t="shared" si="66"/>
        <v>-200</v>
      </c>
    </row>
    <row r="79" spans="9:42" s="33" customFormat="1" ht="12.75" customHeight="1" x14ac:dyDescent="0.2">
      <c r="I79" s="29">
        <v>43918</v>
      </c>
      <c r="J79" s="6" t="s">
        <v>46</v>
      </c>
      <c r="K79" s="6" t="s">
        <v>53</v>
      </c>
      <c r="L79" s="6">
        <v>7</v>
      </c>
      <c r="M79" s="6">
        <v>15</v>
      </c>
      <c r="N79" s="61">
        <v>3</v>
      </c>
      <c r="O79" s="61">
        <f t="shared" si="67"/>
        <v>9</v>
      </c>
      <c r="P79" s="61">
        <f t="shared" si="68"/>
        <v>9</v>
      </c>
      <c r="Q79" s="61">
        <f t="shared" si="69"/>
        <v>12</v>
      </c>
      <c r="R79" s="48">
        <f t="shared" si="70"/>
        <v>24</v>
      </c>
      <c r="S79" s="12">
        <v>40</v>
      </c>
      <c r="T79" s="48">
        <f t="shared" si="80"/>
        <v>40</v>
      </c>
      <c r="U79" s="48">
        <f t="shared" si="81"/>
        <v>16</v>
      </c>
      <c r="V79" s="48">
        <f t="shared" si="82"/>
        <v>168</v>
      </c>
      <c r="W79" s="48"/>
      <c r="X79" s="48">
        <f t="shared" si="73"/>
        <v>0</v>
      </c>
      <c r="Y79" s="48">
        <f t="shared" si="74"/>
        <v>-168</v>
      </c>
      <c r="Z79" s="48">
        <f t="shared" si="34"/>
        <v>1512</v>
      </c>
      <c r="AA79" s="64"/>
      <c r="AB79" s="48">
        <f t="shared" si="75"/>
        <v>0</v>
      </c>
      <c r="AC79" s="48">
        <f t="shared" si="76"/>
        <v>-1512</v>
      </c>
      <c r="AD79" s="51">
        <f t="shared" si="77"/>
        <v>1704</v>
      </c>
      <c r="AE79" s="51">
        <f t="shared" si="78"/>
        <v>40</v>
      </c>
      <c r="AF79" s="52">
        <f t="shared" si="79"/>
        <v>-1664</v>
      </c>
      <c r="AG79" s="92">
        <f t="shared" si="58"/>
        <v>100</v>
      </c>
      <c r="AH79" s="92">
        <f t="shared" si="63"/>
        <v>166.66666666666669</v>
      </c>
      <c r="AI79" s="50">
        <f t="shared" si="64"/>
        <v>66.666666666666686</v>
      </c>
      <c r="AJ79" s="92">
        <f t="shared" si="59"/>
        <v>100</v>
      </c>
      <c r="AK79" s="92">
        <f t="shared" si="60"/>
        <v>0</v>
      </c>
      <c r="AL79" s="50">
        <f t="shared" si="53"/>
        <v>-100</v>
      </c>
      <c r="AM79" s="92">
        <f t="shared" si="61"/>
        <v>100</v>
      </c>
      <c r="AN79" s="92">
        <f t="shared" si="62"/>
        <v>0</v>
      </c>
      <c r="AO79" s="50">
        <f t="shared" si="65"/>
        <v>-100</v>
      </c>
      <c r="AP79" s="50">
        <f t="shared" si="66"/>
        <v>-200</v>
      </c>
    </row>
    <row r="80" spans="9:42" s="33" customFormat="1" ht="12.75" customHeight="1" x14ac:dyDescent="0.2">
      <c r="I80" s="29">
        <v>43918</v>
      </c>
      <c r="J80" s="6" t="s">
        <v>46</v>
      </c>
      <c r="K80" s="6" t="s">
        <v>53</v>
      </c>
      <c r="L80" s="6">
        <v>8</v>
      </c>
      <c r="M80" s="6">
        <v>16</v>
      </c>
      <c r="N80" s="61">
        <v>3</v>
      </c>
      <c r="O80" s="61">
        <f t="shared" si="67"/>
        <v>9</v>
      </c>
      <c r="P80" s="61">
        <f t="shared" si="68"/>
        <v>9</v>
      </c>
      <c r="Q80" s="61">
        <f t="shared" si="69"/>
        <v>12</v>
      </c>
      <c r="R80" s="48">
        <f t="shared" si="70"/>
        <v>24</v>
      </c>
      <c r="S80" s="12"/>
      <c r="T80" s="48">
        <f t="shared" si="80"/>
        <v>0</v>
      </c>
      <c r="U80" s="48">
        <f t="shared" si="81"/>
        <v>-24</v>
      </c>
      <c r="V80" s="48">
        <f t="shared" si="82"/>
        <v>168</v>
      </c>
      <c r="W80" s="48"/>
      <c r="X80" s="48">
        <f t="shared" si="73"/>
        <v>0</v>
      </c>
      <c r="Y80" s="48">
        <f t="shared" si="74"/>
        <v>-168</v>
      </c>
      <c r="Z80" s="48">
        <f t="shared" si="34"/>
        <v>1512</v>
      </c>
      <c r="AA80" s="64"/>
      <c r="AB80" s="48">
        <f t="shared" si="75"/>
        <v>0</v>
      </c>
      <c r="AC80" s="48">
        <f t="shared" si="76"/>
        <v>-1512</v>
      </c>
      <c r="AD80" s="51">
        <f t="shared" si="77"/>
        <v>1704</v>
      </c>
      <c r="AE80" s="51" t="str">
        <f t="shared" si="78"/>
        <v/>
      </c>
      <c r="AF80" s="52">
        <f t="shared" si="79"/>
        <v>-1704</v>
      </c>
      <c r="AG80" s="92">
        <f t="shared" si="58"/>
        <v>100</v>
      </c>
      <c r="AH80" s="92">
        <f t="shared" si="63"/>
        <v>0</v>
      </c>
      <c r="AI80" s="50">
        <f t="shared" si="64"/>
        <v>-100</v>
      </c>
      <c r="AJ80" s="92">
        <f t="shared" si="59"/>
        <v>100</v>
      </c>
      <c r="AK80" s="92">
        <f t="shared" si="60"/>
        <v>0</v>
      </c>
      <c r="AL80" s="50">
        <f t="shared" si="53"/>
        <v>-100</v>
      </c>
      <c r="AM80" s="92">
        <f t="shared" si="61"/>
        <v>100</v>
      </c>
      <c r="AN80" s="92">
        <f t="shared" si="62"/>
        <v>0</v>
      </c>
      <c r="AO80" s="50">
        <f t="shared" si="65"/>
        <v>-100</v>
      </c>
      <c r="AP80" s="50">
        <f t="shared" si="66"/>
        <v>-200</v>
      </c>
    </row>
    <row r="81" spans="9:42" s="33" customFormat="1" ht="12.75" customHeight="1" x14ac:dyDescent="0.2">
      <c r="I81" s="29">
        <v>43918</v>
      </c>
      <c r="J81" s="6" t="s">
        <v>46</v>
      </c>
      <c r="K81" s="6" t="s">
        <v>53</v>
      </c>
      <c r="L81" s="6">
        <v>9</v>
      </c>
      <c r="M81" s="6">
        <v>12</v>
      </c>
      <c r="N81" s="61">
        <v>3</v>
      </c>
      <c r="O81" s="61">
        <f t="shared" si="67"/>
        <v>9</v>
      </c>
      <c r="P81" s="61">
        <f t="shared" si="68"/>
        <v>9</v>
      </c>
      <c r="Q81" s="61">
        <f t="shared" si="69"/>
        <v>12</v>
      </c>
      <c r="R81" s="48">
        <f t="shared" si="70"/>
        <v>24</v>
      </c>
      <c r="S81" s="12">
        <v>7</v>
      </c>
      <c r="T81" s="48">
        <f t="shared" si="80"/>
        <v>7</v>
      </c>
      <c r="U81" s="48">
        <f t="shared" si="81"/>
        <v>-17</v>
      </c>
      <c r="V81" s="48">
        <f t="shared" si="82"/>
        <v>168</v>
      </c>
      <c r="W81" s="48">
        <v>88</v>
      </c>
      <c r="X81" s="48">
        <f t="shared" si="73"/>
        <v>88</v>
      </c>
      <c r="Y81" s="48">
        <f t="shared" si="74"/>
        <v>-80</v>
      </c>
      <c r="Z81" s="48">
        <f t="shared" si="34"/>
        <v>1512</v>
      </c>
      <c r="AA81" s="64">
        <v>1300</v>
      </c>
      <c r="AB81" s="48">
        <f t="shared" si="75"/>
        <v>1300</v>
      </c>
      <c r="AC81" s="48">
        <f t="shared" si="76"/>
        <v>-212</v>
      </c>
      <c r="AD81" s="51">
        <f t="shared" si="77"/>
        <v>1704</v>
      </c>
      <c r="AE81" s="51">
        <f t="shared" si="78"/>
        <v>1395</v>
      </c>
      <c r="AF81" s="52">
        <f t="shared" si="79"/>
        <v>-309</v>
      </c>
      <c r="AG81" s="92">
        <f t="shared" si="58"/>
        <v>100</v>
      </c>
      <c r="AH81" s="92">
        <f t="shared" si="63"/>
        <v>29.166666666666668</v>
      </c>
      <c r="AI81" s="50">
        <f t="shared" si="64"/>
        <v>-70.833333333333329</v>
      </c>
      <c r="AJ81" s="92">
        <f t="shared" si="59"/>
        <v>100</v>
      </c>
      <c r="AK81" s="92">
        <f t="shared" si="60"/>
        <v>52.380952380952387</v>
      </c>
      <c r="AL81" s="50">
        <f t="shared" si="53"/>
        <v>-47.619047619047613</v>
      </c>
      <c r="AM81" s="92">
        <f t="shared" si="61"/>
        <v>100</v>
      </c>
      <c r="AN81" s="92">
        <f t="shared" si="62"/>
        <v>85.978835978835974</v>
      </c>
      <c r="AO81" s="50">
        <f t="shared" si="65"/>
        <v>-14.021164021164026</v>
      </c>
      <c r="AP81" s="50">
        <f t="shared" si="66"/>
        <v>-61.640211640211639</v>
      </c>
    </row>
    <row r="82" spans="9:42" s="33" customFormat="1" ht="12" x14ac:dyDescent="0.2">
      <c r="I82" s="29">
        <v>43925</v>
      </c>
      <c r="J82" s="6" t="s">
        <v>32</v>
      </c>
      <c r="K82" s="6" t="s">
        <v>45</v>
      </c>
      <c r="L82" s="6">
        <v>4</v>
      </c>
      <c r="M82" s="6">
        <v>14</v>
      </c>
      <c r="N82" s="61">
        <v>3</v>
      </c>
      <c r="O82" s="61">
        <f t="shared" si="67"/>
        <v>9</v>
      </c>
      <c r="P82" s="61">
        <f t="shared" si="68"/>
        <v>9</v>
      </c>
      <c r="Q82" s="61">
        <f t="shared" si="69"/>
        <v>12</v>
      </c>
      <c r="R82" s="48">
        <f t="shared" si="70"/>
        <v>24</v>
      </c>
      <c r="S82" s="12"/>
      <c r="T82" s="48">
        <f t="shared" si="80"/>
        <v>0</v>
      </c>
      <c r="U82" s="48">
        <f t="shared" si="81"/>
        <v>-24</v>
      </c>
      <c r="V82" s="48">
        <f t="shared" si="82"/>
        <v>168</v>
      </c>
      <c r="W82" s="48"/>
      <c r="X82" s="48">
        <f t="shared" si="73"/>
        <v>0</v>
      </c>
      <c r="Y82" s="48">
        <f t="shared" si="74"/>
        <v>-168</v>
      </c>
      <c r="Z82" s="48">
        <f t="shared" si="34"/>
        <v>1512</v>
      </c>
      <c r="AA82" s="64"/>
      <c r="AB82" s="48">
        <f t="shared" si="75"/>
        <v>0</v>
      </c>
      <c r="AC82" s="48">
        <f t="shared" si="76"/>
        <v>-1512</v>
      </c>
      <c r="AD82" s="67">
        <f t="shared" si="77"/>
        <v>1704</v>
      </c>
      <c r="AE82" s="67" t="str">
        <f t="shared" si="78"/>
        <v/>
      </c>
      <c r="AF82" s="50">
        <f t="shared" si="79"/>
        <v>-1704</v>
      </c>
      <c r="AG82" s="92">
        <f t="shared" si="58"/>
        <v>100</v>
      </c>
      <c r="AH82" s="92">
        <f t="shared" si="63"/>
        <v>0</v>
      </c>
      <c r="AI82" s="82">
        <f t="shared" si="64"/>
        <v>-100</v>
      </c>
      <c r="AJ82" s="92">
        <f t="shared" si="59"/>
        <v>100</v>
      </c>
      <c r="AK82" s="92">
        <f t="shared" si="60"/>
        <v>0</v>
      </c>
      <c r="AL82" s="82">
        <f t="shared" si="53"/>
        <v>-100</v>
      </c>
      <c r="AM82" s="92">
        <f t="shared" si="61"/>
        <v>100</v>
      </c>
      <c r="AN82" s="92">
        <f t="shared" si="62"/>
        <v>0</v>
      </c>
      <c r="AO82" s="82">
        <f t="shared" si="65"/>
        <v>-100</v>
      </c>
      <c r="AP82" s="82">
        <f t="shared" ref="AP82:AP126" si="83">AO82+AL82+AI82</f>
        <v>-300</v>
      </c>
    </row>
    <row r="83" spans="9:42" s="33" customFormat="1" ht="12" x14ac:dyDescent="0.2">
      <c r="I83" s="29">
        <v>43925</v>
      </c>
      <c r="J83" s="6" t="s">
        <v>32</v>
      </c>
      <c r="K83" s="6" t="s">
        <v>45</v>
      </c>
      <c r="L83" s="6">
        <v>5</v>
      </c>
      <c r="M83" s="6">
        <v>12</v>
      </c>
      <c r="N83" s="61">
        <v>3</v>
      </c>
      <c r="O83" s="61">
        <f t="shared" si="67"/>
        <v>9</v>
      </c>
      <c r="P83" s="61">
        <f t="shared" si="68"/>
        <v>9</v>
      </c>
      <c r="Q83" s="61">
        <f t="shared" si="69"/>
        <v>12</v>
      </c>
      <c r="R83" s="48">
        <f t="shared" si="70"/>
        <v>24</v>
      </c>
      <c r="S83" s="12">
        <v>40.200000000000003</v>
      </c>
      <c r="T83" s="48">
        <f t="shared" si="80"/>
        <v>40.200000000000003</v>
      </c>
      <c r="U83" s="48">
        <f t="shared" si="81"/>
        <v>16.200000000000003</v>
      </c>
      <c r="V83" s="48">
        <f t="shared" si="82"/>
        <v>168</v>
      </c>
      <c r="W83" s="48">
        <v>593</v>
      </c>
      <c r="X83" s="48">
        <f t="shared" si="73"/>
        <v>593</v>
      </c>
      <c r="Y83" s="48">
        <f t="shared" si="74"/>
        <v>425</v>
      </c>
      <c r="Z83" s="48">
        <f t="shared" si="34"/>
        <v>1512</v>
      </c>
      <c r="AA83" s="64">
        <v>6310</v>
      </c>
      <c r="AB83" s="48">
        <f t="shared" si="75"/>
        <v>6310</v>
      </c>
      <c r="AC83" s="48">
        <f t="shared" si="76"/>
        <v>4798</v>
      </c>
      <c r="AD83" s="67">
        <f t="shared" si="77"/>
        <v>1704</v>
      </c>
      <c r="AE83" s="67">
        <f t="shared" si="78"/>
        <v>6943.2</v>
      </c>
      <c r="AF83" s="50">
        <f t="shared" si="79"/>
        <v>5239.2</v>
      </c>
      <c r="AG83" s="92">
        <f t="shared" si="58"/>
        <v>100</v>
      </c>
      <c r="AH83" s="92">
        <f t="shared" si="63"/>
        <v>167.5</v>
      </c>
      <c r="AI83" s="82">
        <f t="shared" si="64"/>
        <v>67.5</v>
      </c>
      <c r="AJ83" s="92">
        <f t="shared" si="59"/>
        <v>100</v>
      </c>
      <c r="AK83" s="92">
        <f t="shared" si="60"/>
        <v>352.97619047619048</v>
      </c>
      <c r="AL83" s="82">
        <f t="shared" si="53"/>
        <v>252.97619047619048</v>
      </c>
      <c r="AM83" s="92">
        <f t="shared" si="61"/>
        <v>100</v>
      </c>
      <c r="AN83" s="92">
        <f t="shared" si="62"/>
        <v>417.32804232804233</v>
      </c>
      <c r="AO83" s="82">
        <f t="shared" si="65"/>
        <v>317.32804232804233</v>
      </c>
      <c r="AP83" s="82">
        <f t="shared" si="83"/>
        <v>637.80423280423281</v>
      </c>
    </row>
    <row r="84" spans="9:42" s="33" customFormat="1" ht="12" x14ac:dyDescent="0.2">
      <c r="I84" s="29">
        <v>43925</v>
      </c>
      <c r="J84" s="6" t="s">
        <v>32</v>
      </c>
      <c r="K84" s="6" t="s">
        <v>45</v>
      </c>
      <c r="L84" s="6">
        <v>6</v>
      </c>
      <c r="M84" s="6">
        <v>10</v>
      </c>
      <c r="N84" s="61">
        <v>3</v>
      </c>
      <c r="O84" s="61">
        <f t="shared" si="67"/>
        <v>9</v>
      </c>
      <c r="P84" s="61">
        <f t="shared" si="68"/>
        <v>9</v>
      </c>
      <c r="Q84" s="61">
        <f t="shared" si="69"/>
        <v>10</v>
      </c>
      <c r="R84" s="48">
        <f t="shared" si="70"/>
        <v>24</v>
      </c>
      <c r="S84" s="12">
        <v>20</v>
      </c>
      <c r="T84" s="48">
        <f t="shared" si="80"/>
        <v>20</v>
      </c>
      <c r="U84" s="48">
        <f t="shared" si="81"/>
        <v>-4</v>
      </c>
      <c r="V84" s="48">
        <f t="shared" si="82"/>
        <v>168</v>
      </c>
      <c r="W84" s="48">
        <v>148</v>
      </c>
      <c r="X84" s="48">
        <f t="shared" si="73"/>
        <v>148</v>
      </c>
      <c r="Y84" s="48">
        <f t="shared" si="74"/>
        <v>-20</v>
      </c>
      <c r="Z84" s="48">
        <f t="shared" si="34"/>
        <v>1176</v>
      </c>
      <c r="AA84" s="64">
        <v>1100</v>
      </c>
      <c r="AB84" s="48">
        <f t="shared" si="75"/>
        <v>1100</v>
      </c>
      <c r="AC84" s="48">
        <f t="shared" si="76"/>
        <v>-76</v>
      </c>
      <c r="AD84" s="67">
        <f t="shared" si="77"/>
        <v>1368</v>
      </c>
      <c r="AE84" s="67">
        <f t="shared" si="78"/>
        <v>1268</v>
      </c>
      <c r="AF84" s="50">
        <f t="shared" si="79"/>
        <v>-100</v>
      </c>
      <c r="AG84" s="92">
        <f t="shared" si="58"/>
        <v>100</v>
      </c>
      <c r="AH84" s="92">
        <f t="shared" si="63"/>
        <v>83.333333333333343</v>
      </c>
      <c r="AI84" s="82">
        <f t="shared" si="64"/>
        <v>-16.666666666666657</v>
      </c>
      <c r="AJ84" s="92">
        <f t="shared" si="59"/>
        <v>100</v>
      </c>
      <c r="AK84" s="92">
        <f t="shared" si="60"/>
        <v>88.095238095238088</v>
      </c>
      <c r="AL84" s="82">
        <f t="shared" si="53"/>
        <v>-11.904761904761912</v>
      </c>
      <c r="AM84" s="92">
        <f t="shared" si="61"/>
        <v>100</v>
      </c>
      <c r="AN84" s="92">
        <f t="shared" si="62"/>
        <v>93.5374149659864</v>
      </c>
      <c r="AO84" s="82">
        <f t="shared" si="65"/>
        <v>-6.4625850340135997</v>
      </c>
      <c r="AP84" s="82">
        <f t="shared" si="83"/>
        <v>-35.034013605442169</v>
      </c>
    </row>
    <row r="85" spans="9:42" s="33" customFormat="1" ht="12.75" customHeight="1" x14ac:dyDescent="0.2">
      <c r="I85" s="29">
        <v>43925</v>
      </c>
      <c r="J85" s="6" t="s">
        <v>32</v>
      </c>
      <c r="K85" s="6" t="s">
        <v>45</v>
      </c>
      <c r="L85" s="6">
        <v>7</v>
      </c>
      <c r="M85" s="6">
        <v>10</v>
      </c>
      <c r="N85" s="61">
        <v>3</v>
      </c>
      <c r="O85" s="61">
        <f t="shared" si="67"/>
        <v>9</v>
      </c>
      <c r="P85" s="61">
        <f t="shared" si="68"/>
        <v>9</v>
      </c>
      <c r="Q85" s="61">
        <f t="shared" si="69"/>
        <v>10</v>
      </c>
      <c r="R85" s="48">
        <f t="shared" si="70"/>
        <v>24</v>
      </c>
      <c r="S85" s="12"/>
      <c r="T85" s="48">
        <f t="shared" si="80"/>
        <v>0</v>
      </c>
      <c r="U85" s="48">
        <f t="shared" si="81"/>
        <v>-24</v>
      </c>
      <c r="V85" s="48">
        <f t="shared" si="82"/>
        <v>168</v>
      </c>
      <c r="W85" s="48"/>
      <c r="X85" s="48">
        <f t="shared" si="73"/>
        <v>0</v>
      </c>
      <c r="Y85" s="48">
        <f t="shared" si="74"/>
        <v>-168</v>
      </c>
      <c r="Z85" s="48">
        <f t="shared" si="34"/>
        <v>1176</v>
      </c>
      <c r="AA85" s="64"/>
      <c r="AB85" s="48">
        <f t="shared" si="75"/>
        <v>0</v>
      </c>
      <c r="AC85" s="48">
        <f t="shared" si="76"/>
        <v>-1176</v>
      </c>
      <c r="AD85" s="67">
        <f t="shared" si="77"/>
        <v>1368</v>
      </c>
      <c r="AE85" s="67" t="str">
        <f t="shared" si="78"/>
        <v/>
      </c>
      <c r="AF85" s="50">
        <f t="shared" si="79"/>
        <v>-1368</v>
      </c>
      <c r="AG85" s="92">
        <f t="shared" si="58"/>
        <v>100</v>
      </c>
      <c r="AH85" s="92">
        <f t="shared" si="63"/>
        <v>0</v>
      </c>
      <c r="AI85" s="82">
        <f t="shared" si="64"/>
        <v>-100</v>
      </c>
      <c r="AJ85" s="92">
        <f t="shared" si="59"/>
        <v>100</v>
      </c>
      <c r="AK85" s="92">
        <f t="shared" si="60"/>
        <v>0</v>
      </c>
      <c r="AL85" s="82">
        <f t="shared" si="53"/>
        <v>-100</v>
      </c>
      <c r="AM85" s="92">
        <f t="shared" si="61"/>
        <v>100</v>
      </c>
      <c r="AN85" s="92">
        <f t="shared" si="62"/>
        <v>0</v>
      </c>
      <c r="AO85" s="82">
        <f t="shared" si="65"/>
        <v>-100</v>
      </c>
      <c r="AP85" s="82">
        <f t="shared" si="83"/>
        <v>-300</v>
      </c>
    </row>
    <row r="86" spans="9:42" s="33" customFormat="1" ht="12.75" customHeight="1" x14ac:dyDescent="0.2">
      <c r="I86" s="29">
        <v>43925</v>
      </c>
      <c r="J86" s="6" t="s">
        <v>32</v>
      </c>
      <c r="K86" s="6" t="s">
        <v>45</v>
      </c>
      <c r="L86" s="6">
        <v>8</v>
      </c>
      <c r="M86" s="6">
        <v>10</v>
      </c>
      <c r="N86" s="61">
        <v>3</v>
      </c>
      <c r="O86" s="61">
        <f t="shared" si="67"/>
        <v>9</v>
      </c>
      <c r="P86" s="61">
        <f t="shared" si="68"/>
        <v>9</v>
      </c>
      <c r="Q86" s="61">
        <f t="shared" si="69"/>
        <v>10</v>
      </c>
      <c r="R86" s="48">
        <f t="shared" si="70"/>
        <v>24</v>
      </c>
      <c r="S86" s="12">
        <v>44</v>
      </c>
      <c r="T86" s="48">
        <f t="shared" si="80"/>
        <v>44</v>
      </c>
      <c r="U86" s="48">
        <f t="shared" si="81"/>
        <v>20</v>
      </c>
      <c r="V86" s="48">
        <f t="shared" si="82"/>
        <v>168</v>
      </c>
      <c r="W86" s="48">
        <v>88</v>
      </c>
      <c r="X86" s="48">
        <f t="shared" si="73"/>
        <v>88</v>
      </c>
      <c r="Y86" s="48">
        <f t="shared" si="74"/>
        <v>-80</v>
      </c>
      <c r="Z86" s="48">
        <f t="shared" si="34"/>
        <v>1176</v>
      </c>
      <c r="AA86" s="64">
        <v>1100</v>
      </c>
      <c r="AB86" s="48">
        <f t="shared" si="75"/>
        <v>1100</v>
      </c>
      <c r="AC86" s="48">
        <f t="shared" si="76"/>
        <v>-76</v>
      </c>
      <c r="AD86" s="67">
        <f t="shared" si="77"/>
        <v>1368</v>
      </c>
      <c r="AE86" s="67">
        <f t="shared" si="78"/>
        <v>1232</v>
      </c>
      <c r="AF86" s="50">
        <f t="shared" si="79"/>
        <v>-136</v>
      </c>
      <c r="AG86" s="92">
        <f t="shared" si="58"/>
        <v>100</v>
      </c>
      <c r="AH86" s="92">
        <f t="shared" si="63"/>
        <v>183.33333333333331</v>
      </c>
      <c r="AI86" s="82">
        <f t="shared" si="64"/>
        <v>83.333333333333314</v>
      </c>
      <c r="AJ86" s="92">
        <f t="shared" si="59"/>
        <v>100</v>
      </c>
      <c r="AK86" s="92">
        <f t="shared" si="60"/>
        <v>52.380952380952387</v>
      </c>
      <c r="AL86" s="82">
        <f t="shared" si="53"/>
        <v>-47.619047619047613</v>
      </c>
      <c r="AM86" s="92">
        <f t="shared" si="61"/>
        <v>100</v>
      </c>
      <c r="AN86" s="92">
        <f t="shared" si="62"/>
        <v>93.5374149659864</v>
      </c>
      <c r="AO86" s="82">
        <f t="shared" si="65"/>
        <v>-6.4625850340135997</v>
      </c>
      <c r="AP86" s="82">
        <f t="shared" si="83"/>
        <v>29.251700680272101</v>
      </c>
    </row>
    <row r="87" spans="9:42" s="33" customFormat="1" ht="12.75" customHeight="1" x14ac:dyDescent="0.2">
      <c r="I87" s="29">
        <v>43925</v>
      </c>
      <c r="J87" s="6" t="s">
        <v>32</v>
      </c>
      <c r="K87" s="6" t="s">
        <v>45</v>
      </c>
      <c r="L87" s="6">
        <v>9</v>
      </c>
      <c r="M87" s="6">
        <v>14</v>
      </c>
      <c r="N87" s="61">
        <v>3</v>
      </c>
      <c r="O87" s="61">
        <f t="shared" si="67"/>
        <v>9</v>
      </c>
      <c r="P87" s="61">
        <f t="shared" si="68"/>
        <v>9</v>
      </c>
      <c r="Q87" s="61">
        <f t="shared" si="69"/>
        <v>12</v>
      </c>
      <c r="R87" s="48">
        <f t="shared" si="70"/>
        <v>24</v>
      </c>
      <c r="S87" s="12"/>
      <c r="T87" s="48">
        <f t="shared" si="80"/>
        <v>0</v>
      </c>
      <c r="U87" s="48">
        <f t="shared" si="81"/>
        <v>-24</v>
      </c>
      <c r="V87" s="48">
        <f t="shared" si="82"/>
        <v>168</v>
      </c>
      <c r="W87" s="48"/>
      <c r="X87" s="48">
        <f t="shared" si="73"/>
        <v>0</v>
      </c>
      <c r="Y87" s="48">
        <f t="shared" si="74"/>
        <v>-168</v>
      </c>
      <c r="Z87" s="48">
        <f t="shared" si="34"/>
        <v>1512</v>
      </c>
      <c r="AA87" s="64"/>
      <c r="AB87" s="48">
        <f t="shared" si="75"/>
        <v>0</v>
      </c>
      <c r="AC87" s="48">
        <f t="shared" si="76"/>
        <v>-1512</v>
      </c>
      <c r="AD87" s="67">
        <f t="shared" si="77"/>
        <v>1704</v>
      </c>
      <c r="AE87" s="67" t="str">
        <f t="shared" si="78"/>
        <v/>
      </c>
      <c r="AF87" s="50">
        <f t="shared" si="79"/>
        <v>-1704</v>
      </c>
      <c r="AG87" s="92">
        <f t="shared" si="58"/>
        <v>100</v>
      </c>
      <c r="AH87" s="92">
        <f t="shared" si="63"/>
        <v>0</v>
      </c>
      <c r="AI87" s="82">
        <f t="shared" si="64"/>
        <v>-100</v>
      </c>
      <c r="AJ87" s="92">
        <f t="shared" si="59"/>
        <v>100</v>
      </c>
      <c r="AK87" s="92">
        <f t="shared" si="60"/>
        <v>0</v>
      </c>
      <c r="AL87" s="82">
        <f t="shared" si="53"/>
        <v>-100</v>
      </c>
      <c r="AM87" s="92">
        <f t="shared" si="61"/>
        <v>100</v>
      </c>
      <c r="AN87" s="92">
        <f t="shared" si="62"/>
        <v>0</v>
      </c>
      <c r="AO87" s="82">
        <f t="shared" si="65"/>
        <v>-100</v>
      </c>
      <c r="AP87" s="82">
        <f t="shared" si="83"/>
        <v>-300</v>
      </c>
    </row>
    <row r="88" spans="9:42" s="33" customFormat="1" ht="12.75" customHeight="1" x14ac:dyDescent="0.2">
      <c r="I88" s="29">
        <v>43932</v>
      </c>
      <c r="J88" s="6" t="s">
        <v>32</v>
      </c>
      <c r="K88" s="6" t="s">
        <v>45</v>
      </c>
      <c r="L88" s="6">
        <v>3</v>
      </c>
      <c r="M88" s="6">
        <v>10</v>
      </c>
      <c r="N88" s="61">
        <v>3</v>
      </c>
      <c r="O88" s="61">
        <f t="shared" si="67"/>
        <v>9</v>
      </c>
      <c r="P88" s="61">
        <f t="shared" si="68"/>
        <v>9</v>
      </c>
      <c r="Q88" s="61">
        <f t="shared" si="69"/>
        <v>10</v>
      </c>
      <c r="R88" s="48">
        <f t="shared" si="70"/>
        <v>24</v>
      </c>
      <c r="S88" s="12"/>
      <c r="T88" s="48">
        <f t="shared" si="80"/>
        <v>0</v>
      </c>
      <c r="U88" s="48">
        <f t="shared" si="81"/>
        <v>-24</v>
      </c>
      <c r="V88" s="48">
        <f t="shared" si="82"/>
        <v>168</v>
      </c>
      <c r="W88" s="48"/>
      <c r="X88" s="48">
        <f t="shared" si="73"/>
        <v>0</v>
      </c>
      <c r="Y88" s="48">
        <f t="shared" si="74"/>
        <v>-168</v>
      </c>
      <c r="Z88" s="48">
        <f t="shared" si="34"/>
        <v>1176</v>
      </c>
      <c r="AA88" s="64"/>
      <c r="AB88" s="48">
        <f t="shared" si="75"/>
        <v>0</v>
      </c>
      <c r="AC88" s="48">
        <f t="shared" si="76"/>
        <v>-1176</v>
      </c>
      <c r="AD88" s="67">
        <f t="shared" si="77"/>
        <v>1368</v>
      </c>
      <c r="AE88" s="67" t="str">
        <f t="shared" si="78"/>
        <v/>
      </c>
      <c r="AF88" s="50">
        <f t="shared" si="79"/>
        <v>-1368</v>
      </c>
      <c r="AG88" s="92">
        <f t="shared" si="58"/>
        <v>100</v>
      </c>
      <c r="AH88" s="92">
        <f t="shared" si="63"/>
        <v>0</v>
      </c>
      <c r="AI88" s="82">
        <f t="shared" si="64"/>
        <v>-100</v>
      </c>
      <c r="AJ88" s="92">
        <f t="shared" si="59"/>
        <v>100</v>
      </c>
      <c r="AK88" s="92">
        <f t="shared" si="60"/>
        <v>0</v>
      </c>
      <c r="AL88" s="82">
        <f t="shared" si="53"/>
        <v>-100</v>
      </c>
      <c r="AM88" s="92">
        <f t="shared" si="61"/>
        <v>100</v>
      </c>
      <c r="AN88" s="92">
        <f t="shared" si="62"/>
        <v>0</v>
      </c>
      <c r="AO88" s="82">
        <f t="shared" si="65"/>
        <v>-100</v>
      </c>
      <c r="AP88" s="82">
        <f t="shared" si="83"/>
        <v>-300</v>
      </c>
    </row>
    <row r="89" spans="9:42" s="33" customFormat="1" ht="12" x14ac:dyDescent="0.2">
      <c r="I89" s="29">
        <v>43932</v>
      </c>
      <c r="J89" s="6" t="s">
        <v>32</v>
      </c>
      <c r="K89" s="6" t="s">
        <v>45</v>
      </c>
      <c r="L89" s="6">
        <v>5</v>
      </c>
      <c r="M89" s="6">
        <v>15</v>
      </c>
      <c r="N89" s="61">
        <v>3</v>
      </c>
      <c r="O89" s="61">
        <f t="shared" si="67"/>
        <v>9</v>
      </c>
      <c r="P89" s="61">
        <f t="shared" si="68"/>
        <v>9</v>
      </c>
      <c r="Q89" s="61">
        <f t="shared" si="69"/>
        <v>12</v>
      </c>
      <c r="R89" s="48">
        <f t="shared" si="70"/>
        <v>24</v>
      </c>
      <c r="S89" s="12"/>
      <c r="T89" s="48">
        <f t="shared" si="80"/>
        <v>0</v>
      </c>
      <c r="U89" s="48">
        <f t="shared" si="81"/>
        <v>-24</v>
      </c>
      <c r="V89" s="48">
        <f t="shared" si="82"/>
        <v>168</v>
      </c>
      <c r="W89" s="48"/>
      <c r="X89" s="48">
        <f t="shared" si="73"/>
        <v>0</v>
      </c>
      <c r="Y89" s="48">
        <f t="shared" si="74"/>
        <v>-168</v>
      </c>
      <c r="Z89" s="48">
        <f t="shared" si="34"/>
        <v>1512</v>
      </c>
      <c r="AA89" s="64"/>
      <c r="AB89" s="48">
        <f t="shared" si="75"/>
        <v>0</v>
      </c>
      <c r="AC89" s="48">
        <f t="shared" si="76"/>
        <v>-1512</v>
      </c>
      <c r="AD89" s="67">
        <f t="shared" si="77"/>
        <v>1704</v>
      </c>
      <c r="AE89" s="67" t="str">
        <f t="shared" si="78"/>
        <v/>
      </c>
      <c r="AF89" s="50">
        <f t="shared" si="79"/>
        <v>-1704</v>
      </c>
      <c r="AG89" s="92">
        <f t="shared" si="58"/>
        <v>100</v>
      </c>
      <c r="AH89" s="92">
        <f t="shared" si="63"/>
        <v>0</v>
      </c>
      <c r="AI89" s="82">
        <f t="shared" si="64"/>
        <v>-100</v>
      </c>
      <c r="AJ89" s="92">
        <f t="shared" si="59"/>
        <v>100</v>
      </c>
      <c r="AK89" s="92">
        <f t="shared" si="60"/>
        <v>0</v>
      </c>
      <c r="AL89" s="82">
        <f t="shared" si="53"/>
        <v>-100</v>
      </c>
      <c r="AM89" s="92">
        <f t="shared" si="61"/>
        <v>100</v>
      </c>
      <c r="AN89" s="92">
        <f t="shared" si="62"/>
        <v>0</v>
      </c>
      <c r="AO89" s="82">
        <f t="shared" si="65"/>
        <v>-100</v>
      </c>
      <c r="AP89" s="82">
        <f t="shared" si="83"/>
        <v>-300</v>
      </c>
    </row>
    <row r="90" spans="9:42" s="33" customFormat="1" ht="12" x14ac:dyDescent="0.2">
      <c r="I90" s="29">
        <v>43932</v>
      </c>
      <c r="J90" s="6" t="s">
        <v>32</v>
      </c>
      <c r="K90" s="6" t="s">
        <v>45</v>
      </c>
      <c r="L90" s="6">
        <v>6</v>
      </c>
      <c r="M90" s="6">
        <v>14</v>
      </c>
      <c r="N90" s="61">
        <v>3</v>
      </c>
      <c r="O90" s="61">
        <f t="shared" si="67"/>
        <v>9</v>
      </c>
      <c r="P90" s="61">
        <f t="shared" si="68"/>
        <v>9</v>
      </c>
      <c r="Q90" s="61">
        <f t="shared" si="69"/>
        <v>12</v>
      </c>
      <c r="R90" s="48">
        <f t="shared" si="70"/>
        <v>24</v>
      </c>
      <c r="S90" s="12"/>
      <c r="T90" s="48">
        <f t="shared" si="80"/>
        <v>0</v>
      </c>
      <c r="U90" s="48">
        <f t="shared" si="81"/>
        <v>-24</v>
      </c>
      <c r="V90" s="48">
        <f t="shared" si="82"/>
        <v>168</v>
      </c>
      <c r="W90" s="48"/>
      <c r="X90" s="48">
        <f t="shared" si="73"/>
        <v>0</v>
      </c>
      <c r="Y90" s="48">
        <f t="shared" si="74"/>
        <v>-168</v>
      </c>
      <c r="Z90" s="48">
        <f t="shared" si="34"/>
        <v>1512</v>
      </c>
      <c r="AA90" s="64"/>
      <c r="AB90" s="48">
        <f t="shared" si="75"/>
        <v>0</v>
      </c>
      <c r="AC90" s="48">
        <f t="shared" si="76"/>
        <v>-1512</v>
      </c>
      <c r="AD90" s="67">
        <f t="shared" si="77"/>
        <v>1704</v>
      </c>
      <c r="AE90" s="67" t="str">
        <f t="shared" si="78"/>
        <v/>
      </c>
      <c r="AF90" s="50">
        <f t="shared" si="79"/>
        <v>-1704</v>
      </c>
      <c r="AG90" s="92">
        <f t="shared" si="58"/>
        <v>100</v>
      </c>
      <c r="AH90" s="92">
        <f t="shared" si="63"/>
        <v>0</v>
      </c>
      <c r="AI90" s="82">
        <f t="shared" si="64"/>
        <v>-100</v>
      </c>
      <c r="AJ90" s="92">
        <f t="shared" si="59"/>
        <v>100</v>
      </c>
      <c r="AK90" s="92">
        <f t="shared" si="60"/>
        <v>0</v>
      </c>
      <c r="AL90" s="82">
        <f t="shared" si="53"/>
        <v>-100</v>
      </c>
      <c r="AM90" s="92">
        <f t="shared" si="61"/>
        <v>100</v>
      </c>
      <c r="AN90" s="92">
        <f t="shared" si="62"/>
        <v>0</v>
      </c>
      <c r="AO90" s="82">
        <f t="shared" si="65"/>
        <v>-100</v>
      </c>
      <c r="AP90" s="82">
        <f t="shared" si="83"/>
        <v>-300</v>
      </c>
    </row>
    <row r="91" spans="9:42" s="33" customFormat="1" ht="12" x14ac:dyDescent="0.2">
      <c r="I91" s="29">
        <v>43932</v>
      </c>
      <c r="J91" s="6" t="s">
        <v>32</v>
      </c>
      <c r="K91" s="6" t="s">
        <v>45</v>
      </c>
      <c r="L91" s="6">
        <v>7</v>
      </c>
      <c r="M91" s="6">
        <v>14</v>
      </c>
      <c r="N91" s="61">
        <v>3</v>
      </c>
      <c r="O91" s="61">
        <f t="shared" si="67"/>
        <v>9</v>
      </c>
      <c r="P91" s="61">
        <f t="shared" si="68"/>
        <v>9</v>
      </c>
      <c r="Q91" s="61">
        <f t="shared" si="69"/>
        <v>12</v>
      </c>
      <c r="R91" s="48">
        <f t="shared" si="70"/>
        <v>24</v>
      </c>
      <c r="S91" s="12"/>
      <c r="T91" s="48">
        <f t="shared" si="80"/>
        <v>0</v>
      </c>
      <c r="U91" s="48">
        <f t="shared" si="81"/>
        <v>-24</v>
      </c>
      <c r="V91" s="48">
        <f t="shared" si="82"/>
        <v>168</v>
      </c>
      <c r="W91" s="48"/>
      <c r="X91" s="48">
        <f t="shared" si="73"/>
        <v>0</v>
      </c>
      <c r="Y91" s="48">
        <f t="shared" si="74"/>
        <v>-168</v>
      </c>
      <c r="Z91" s="48">
        <f t="shared" si="34"/>
        <v>1512</v>
      </c>
      <c r="AA91" s="64"/>
      <c r="AB91" s="48">
        <f t="shared" si="75"/>
        <v>0</v>
      </c>
      <c r="AC91" s="48">
        <f t="shared" si="76"/>
        <v>-1512</v>
      </c>
      <c r="AD91" s="67">
        <f t="shared" si="77"/>
        <v>1704</v>
      </c>
      <c r="AE91" s="67" t="str">
        <f t="shared" si="78"/>
        <v/>
      </c>
      <c r="AF91" s="50">
        <f t="shared" si="79"/>
        <v>-1704</v>
      </c>
      <c r="AG91" s="92">
        <f t="shared" si="58"/>
        <v>100</v>
      </c>
      <c r="AH91" s="92">
        <f t="shared" si="63"/>
        <v>0</v>
      </c>
      <c r="AI91" s="82">
        <f t="shared" si="64"/>
        <v>-100</v>
      </c>
      <c r="AJ91" s="92">
        <f t="shared" si="59"/>
        <v>100</v>
      </c>
      <c r="AK91" s="92">
        <f t="shared" si="60"/>
        <v>0</v>
      </c>
      <c r="AL91" s="82">
        <f t="shared" si="53"/>
        <v>-100</v>
      </c>
      <c r="AM91" s="92">
        <f t="shared" si="61"/>
        <v>100</v>
      </c>
      <c r="AN91" s="92">
        <f t="shared" si="62"/>
        <v>0</v>
      </c>
      <c r="AO91" s="82">
        <f t="shared" si="65"/>
        <v>-100</v>
      </c>
      <c r="AP91" s="82">
        <f t="shared" si="83"/>
        <v>-300</v>
      </c>
    </row>
    <row r="92" spans="9:42" s="33" customFormat="1" ht="12" x14ac:dyDescent="0.2">
      <c r="I92" s="29">
        <v>43932</v>
      </c>
      <c r="J92" s="6" t="s">
        <v>32</v>
      </c>
      <c r="K92" s="6" t="s">
        <v>45</v>
      </c>
      <c r="L92" s="6">
        <v>8</v>
      </c>
      <c r="M92" s="6">
        <v>14</v>
      </c>
      <c r="N92" s="61">
        <v>3</v>
      </c>
      <c r="O92" s="61">
        <f t="shared" si="67"/>
        <v>9</v>
      </c>
      <c r="P92" s="61">
        <f t="shared" si="68"/>
        <v>9</v>
      </c>
      <c r="Q92" s="61">
        <f t="shared" si="69"/>
        <v>12</v>
      </c>
      <c r="R92" s="48">
        <f t="shared" si="70"/>
        <v>24</v>
      </c>
      <c r="S92" s="12">
        <v>34</v>
      </c>
      <c r="T92" s="48">
        <f t="shared" si="80"/>
        <v>34</v>
      </c>
      <c r="U92" s="48">
        <f t="shared" si="81"/>
        <v>10</v>
      </c>
      <c r="V92" s="48">
        <f t="shared" si="82"/>
        <v>168</v>
      </c>
      <c r="W92" s="48"/>
      <c r="X92" s="48">
        <f t="shared" si="73"/>
        <v>0</v>
      </c>
      <c r="Y92" s="48">
        <f t="shared" si="74"/>
        <v>-168</v>
      </c>
      <c r="Z92" s="48">
        <f t="shared" ref="Z92:Z117" si="84">V92*(Q92-3)</f>
        <v>1512</v>
      </c>
      <c r="AA92" s="64"/>
      <c r="AB92" s="48">
        <f t="shared" si="75"/>
        <v>0</v>
      </c>
      <c r="AC92" s="48">
        <f t="shared" si="76"/>
        <v>-1512</v>
      </c>
      <c r="AD92" s="67">
        <f t="shared" si="77"/>
        <v>1704</v>
      </c>
      <c r="AE92" s="67">
        <f t="shared" si="78"/>
        <v>34</v>
      </c>
      <c r="AF92" s="50">
        <f t="shared" si="79"/>
        <v>-1670</v>
      </c>
      <c r="AG92" s="92">
        <f t="shared" si="58"/>
        <v>100</v>
      </c>
      <c r="AH92" s="92">
        <f t="shared" si="63"/>
        <v>141.66666666666669</v>
      </c>
      <c r="AI92" s="82">
        <f t="shared" si="64"/>
        <v>41.666666666666686</v>
      </c>
      <c r="AJ92" s="92">
        <f t="shared" si="59"/>
        <v>100</v>
      </c>
      <c r="AK92" s="92">
        <f t="shared" si="60"/>
        <v>0</v>
      </c>
      <c r="AL92" s="82">
        <f t="shared" si="53"/>
        <v>-100</v>
      </c>
      <c r="AM92" s="92">
        <f t="shared" si="61"/>
        <v>100</v>
      </c>
      <c r="AN92" s="92">
        <f t="shared" si="62"/>
        <v>0</v>
      </c>
      <c r="AO92" s="82">
        <f t="shared" si="65"/>
        <v>-100</v>
      </c>
      <c r="AP92" s="82">
        <f t="shared" si="83"/>
        <v>-158.33333333333331</v>
      </c>
    </row>
    <row r="93" spans="9:42" s="33" customFormat="1" ht="12" x14ac:dyDescent="0.2">
      <c r="I93" s="29">
        <v>43932</v>
      </c>
      <c r="J93" s="6" t="s">
        <v>32</v>
      </c>
      <c r="K93" s="6" t="s">
        <v>45</v>
      </c>
      <c r="L93" s="6">
        <v>9</v>
      </c>
      <c r="M93" s="6">
        <v>12</v>
      </c>
      <c r="N93" s="61">
        <v>3</v>
      </c>
      <c r="O93" s="61">
        <f t="shared" si="67"/>
        <v>9</v>
      </c>
      <c r="P93" s="61">
        <f t="shared" si="68"/>
        <v>9</v>
      </c>
      <c r="Q93" s="61">
        <f t="shared" si="69"/>
        <v>12</v>
      </c>
      <c r="R93" s="48">
        <f t="shared" si="70"/>
        <v>24</v>
      </c>
      <c r="S93" s="12">
        <v>79.599999999999994</v>
      </c>
      <c r="T93" s="48">
        <f t="shared" si="80"/>
        <v>79.599999999999994</v>
      </c>
      <c r="U93" s="48">
        <f t="shared" si="81"/>
        <v>55.599999999999994</v>
      </c>
      <c r="V93" s="48">
        <f t="shared" si="82"/>
        <v>168</v>
      </c>
      <c r="W93" s="48">
        <v>1178</v>
      </c>
      <c r="X93" s="48">
        <f t="shared" si="73"/>
        <v>1178</v>
      </c>
      <c r="Y93" s="48">
        <f t="shared" si="74"/>
        <v>1010</v>
      </c>
      <c r="Z93" s="48">
        <f t="shared" si="84"/>
        <v>1512</v>
      </c>
      <c r="AA93" s="64">
        <v>12900</v>
      </c>
      <c r="AB93" s="48">
        <f t="shared" si="75"/>
        <v>12900</v>
      </c>
      <c r="AC93" s="48">
        <f t="shared" si="76"/>
        <v>11388</v>
      </c>
      <c r="AD93" s="67">
        <f t="shared" si="77"/>
        <v>1704</v>
      </c>
      <c r="AE93" s="67">
        <f t="shared" si="78"/>
        <v>14157.6</v>
      </c>
      <c r="AF93" s="50">
        <f t="shared" si="79"/>
        <v>12453.6</v>
      </c>
      <c r="AG93" s="92">
        <f t="shared" si="58"/>
        <v>100</v>
      </c>
      <c r="AH93" s="92">
        <f t="shared" si="63"/>
        <v>331.66666666666663</v>
      </c>
      <c r="AI93" s="82">
        <f t="shared" si="64"/>
        <v>231.66666666666663</v>
      </c>
      <c r="AJ93" s="92">
        <f t="shared" si="59"/>
        <v>100</v>
      </c>
      <c r="AK93" s="92">
        <f t="shared" si="60"/>
        <v>701.19047619047615</v>
      </c>
      <c r="AL93" s="82">
        <f t="shared" si="53"/>
        <v>601.19047619047615</v>
      </c>
      <c r="AM93" s="92">
        <f t="shared" si="61"/>
        <v>100</v>
      </c>
      <c r="AN93" s="92">
        <f t="shared" si="62"/>
        <v>853.17460317460313</v>
      </c>
      <c r="AO93" s="82">
        <f t="shared" si="65"/>
        <v>753.17460317460313</v>
      </c>
      <c r="AP93" s="82">
        <f t="shared" si="83"/>
        <v>1586.031746031746</v>
      </c>
    </row>
    <row r="94" spans="9:42" s="33" customFormat="1" ht="12" x14ac:dyDescent="0.2">
      <c r="I94" s="29">
        <v>43939</v>
      </c>
      <c r="J94" s="6" t="s">
        <v>32</v>
      </c>
      <c r="K94" s="6" t="s">
        <v>45</v>
      </c>
      <c r="L94" s="6">
        <v>2</v>
      </c>
      <c r="M94" s="6">
        <v>10</v>
      </c>
      <c r="N94" s="61">
        <v>3</v>
      </c>
      <c r="O94" s="61">
        <f t="shared" si="67"/>
        <v>9</v>
      </c>
      <c r="P94" s="61">
        <f t="shared" si="68"/>
        <v>9</v>
      </c>
      <c r="Q94" s="61">
        <f t="shared" si="69"/>
        <v>10</v>
      </c>
      <c r="R94" s="48">
        <f t="shared" si="70"/>
        <v>24</v>
      </c>
      <c r="S94" s="12">
        <v>61</v>
      </c>
      <c r="T94" s="48">
        <f t="shared" si="80"/>
        <v>61</v>
      </c>
      <c r="U94" s="48">
        <f t="shared" si="81"/>
        <v>37</v>
      </c>
      <c r="V94" s="48">
        <f t="shared" si="82"/>
        <v>168</v>
      </c>
      <c r="W94" s="48">
        <v>700</v>
      </c>
      <c r="X94" s="48">
        <f t="shared" si="73"/>
        <v>700</v>
      </c>
      <c r="Y94" s="48">
        <f t="shared" si="74"/>
        <v>532</v>
      </c>
      <c r="Z94" s="48">
        <f t="shared" si="84"/>
        <v>1176</v>
      </c>
      <c r="AA94" s="64">
        <v>3500</v>
      </c>
      <c r="AB94" s="48">
        <f t="shared" si="75"/>
        <v>3500</v>
      </c>
      <c r="AC94" s="48">
        <f t="shared" si="76"/>
        <v>2324</v>
      </c>
      <c r="AD94" s="67">
        <f t="shared" si="77"/>
        <v>1368</v>
      </c>
      <c r="AE94" s="67">
        <f t="shared" si="78"/>
        <v>4261</v>
      </c>
      <c r="AF94" s="50">
        <f t="shared" si="79"/>
        <v>2893</v>
      </c>
      <c r="AG94" s="92">
        <f t="shared" si="58"/>
        <v>100</v>
      </c>
      <c r="AH94" s="92">
        <f t="shared" si="63"/>
        <v>254.16666666666666</v>
      </c>
      <c r="AI94" s="82">
        <f t="shared" si="64"/>
        <v>154.16666666666666</v>
      </c>
      <c r="AJ94" s="92">
        <f t="shared" si="59"/>
        <v>100</v>
      </c>
      <c r="AK94" s="92">
        <f t="shared" si="60"/>
        <v>416.66666666666669</v>
      </c>
      <c r="AL94" s="82">
        <f t="shared" si="53"/>
        <v>316.66666666666669</v>
      </c>
      <c r="AM94" s="92">
        <f t="shared" si="61"/>
        <v>100</v>
      </c>
      <c r="AN94" s="92">
        <f t="shared" si="62"/>
        <v>297.61904761904765</v>
      </c>
      <c r="AO94" s="82">
        <f t="shared" si="65"/>
        <v>197.61904761904765</v>
      </c>
      <c r="AP94" s="82">
        <f t="shared" si="83"/>
        <v>668.45238095238096</v>
      </c>
    </row>
    <row r="95" spans="9:42" s="33" customFormat="1" ht="12" x14ac:dyDescent="0.2">
      <c r="I95" s="29">
        <v>43939</v>
      </c>
      <c r="J95" s="6" t="s">
        <v>32</v>
      </c>
      <c r="K95" s="6" t="s">
        <v>45</v>
      </c>
      <c r="L95" s="6">
        <v>3</v>
      </c>
      <c r="M95" s="6">
        <v>12</v>
      </c>
      <c r="N95" s="61">
        <v>3</v>
      </c>
      <c r="O95" s="61">
        <f t="shared" si="67"/>
        <v>9</v>
      </c>
      <c r="P95" s="61">
        <f t="shared" si="68"/>
        <v>9</v>
      </c>
      <c r="Q95" s="61">
        <f t="shared" si="69"/>
        <v>12</v>
      </c>
      <c r="R95" s="48">
        <f t="shared" si="70"/>
        <v>24</v>
      </c>
      <c r="S95" s="12"/>
      <c r="T95" s="48">
        <f t="shared" si="80"/>
        <v>0</v>
      </c>
      <c r="U95" s="48">
        <f t="shared" si="81"/>
        <v>-24</v>
      </c>
      <c r="V95" s="48">
        <f t="shared" si="82"/>
        <v>168</v>
      </c>
      <c r="W95" s="48"/>
      <c r="X95" s="48">
        <f t="shared" si="73"/>
        <v>0</v>
      </c>
      <c r="Y95" s="48">
        <f t="shared" si="74"/>
        <v>-168</v>
      </c>
      <c r="Z95" s="48">
        <f t="shared" si="84"/>
        <v>1512</v>
      </c>
      <c r="AA95" s="64"/>
      <c r="AB95" s="48">
        <f t="shared" si="75"/>
        <v>0</v>
      </c>
      <c r="AC95" s="48">
        <f t="shared" si="76"/>
        <v>-1512</v>
      </c>
      <c r="AD95" s="67">
        <f t="shared" si="77"/>
        <v>1704</v>
      </c>
      <c r="AE95" s="67" t="str">
        <f t="shared" si="78"/>
        <v/>
      </c>
      <c r="AF95" s="50">
        <f t="shared" si="79"/>
        <v>-1704</v>
      </c>
      <c r="AG95" s="92">
        <f t="shared" si="58"/>
        <v>100</v>
      </c>
      <c r="AH95" s="92">
        <f t="shared" si="63"/>
        <v>0</v>
      </c>
      <c r="AI95" s="82">
        <f t="shared" si="64"/>
        <v>-100</v>
      </c>
      <c r="AJ95" s="92">
        <f t="shared" si="59"/>
        <v>100</v>
      </c>
      <c r="AK95" s="92">
        <f t="shared" si="60"/>
        <v>0</v>
      </c>
      <c r="AL95" s="82">
        <f t="shared" si="53"/>
        <v>-100</v>
      </c>
      <c r="AM95" s="92">
        <f t="shared" si="61"/>
        <v>100</v>
      </c>
      <c r="AN95" s="92">
        <f t="shared" si="62"/>
        <v>0</v>
      </c>
      <c r="AO95" s="82">
        <f t="shared" si="65"/>
        <v>-100</v>
      </c>
      <c r="AP95" s="82">
        <f t="shared" si="83"/>
        <v>-300</v>
      </c>
    </row>
    <row r="96" spans="9:42" s="33" customFormat="1" ht="12" x14ac:dyDescent="0.2">
      <c r="I96" s="29">
        <v>43939</v>
      </c>
      <c r="J96" s="6" t="s">
        <v>32</v>
      </c>
      <c r="K96" s="6" t="s">
        <v>45</v>
      </c>
      <c r="L96" s="6">
        <v>4</v>
      </c>
      <c r="M96" s="6">
        <v>10</v>
      </c>
      <c r="N96" s="61">
        <v>3</v>
      </c>
      <c r="O96" s="61">
        <f t="shared" si="67"/>
        <v>9</v>
      </c>
      <c r="P96" s="61">
        <f t="shared" si="68"/>
        <v>9</v>
      </c>
      <c r="Q96" s="61">
        <f t="shared" si="69"/>
        <v>10</v>
      </c>
      <c r="R96" s="48">
        <f t="shared" si="70"/>
        <v>24</v>
      </c>
      <c r="S96" s="12"/>
      <c r="T96" s="48">
        <f t="shared" si="80"/>
        <v>0</v>
      </c>
      <c r="U96" s="48">
        <f t="shared" si="81"/>
        <v>-24</v>
      </c>
      <c r="V96" s="48">
        <f t="shared" si="82"/>
        <v>168</v>
      </c>
      <c r="W96" s="48"/>
      <c r="X96" s="48">
        <f t="shared" si="73"/>
        <v>0</v>
      </c>
      <c r="Y96" s="48">
        <f t="shared" si="74"/>
        <v>-168</v>
      </c>
      <c r="Z96" s="48">
        <f t="shared" si="84"/>
        <v>1176</v>
      </c>
      <c r="AA96" s="64"/>
      <c r="AB96" s="48">
        <f t="shared" si="75"/>
        <v>0</v>
      </c>
      <c r="AC96" s="48">
        <f t="shared" si="76"/>
        <v>-1176</v>
      </c>
      <c r="AD96" s="67">
        <f t="shared" si="77"/>
        <v>1368</v>
      </c>
      <c r="AE96" s="67" t="str">
        <f t="shared" si="78"/>
        <v/>
      </c>
      <c r="AF96" s="50">
        <f t="shared" si="79"/>
        <v>-1368</v>
      </c>
      <c r="AG96" s="92">
        <f t="shared" si="58"/>
        <v>100</v>
      </c>
      <c r="AH96" s="92">
        <f t="shared" si="63"/>
        <v>0</v>
      </c>
      <c r="AI96" s="82">
        <f t="shared" si="64"/>
        <v>-100</v>
      </c>
      <c r="AJ96" s="92">
        <f t="shared" si="59"/>
        <v>100</v>
      </c>
      <c r="AK96" s="92">
        <f t="shared" si="60"/>
        <v>0</v>
      </c>
      <c r="AL96" s="82">
        <f t="shared" si="53"/>
        <v>-100</v>
      </c>
      <c r="AM96" s="92">
        <f t="shared" si="61"/>
        <v>100</v>
      </c>
      <c r="AN96" s="92">
        <f t="shared" si="62"/>
        <v>0</v>
      </c>
      <c r="AO96" s="82">
        <f t="shared" si="65"/>
        <v>-100</v>
      </c>
      <c r="AP96" s="82">
        <f t="shared" si="83"/>
        <v>-300</v>
      </c>
    </row>
    <row r="97" spans="9:42" s="33" customFormat="1" ht="12.75" customHeight="1" x14ac:dyDescent="0.2">
      <c r="I97" s="29">
        <v>43939</v>
      </c>
      <c r="J97" s="6" t="s">
        <v>32</v>
      </c>
      <c r="K97" s="6" t="s">
        <v>45</v>
      </c>
      <c r="L97" s="6">
        <v>5</v>
      </c>
      <c r="M97" s="6">
        <v>13</v>
      </c>
      <c r="N97" s="61">
        <v>3</v>
      </c>
      <c r="O97" s="61">
        <f t="shared" si="67"/>
        <v>9</v>
      </c>
      <c r="P97" s="61">
        <f t="shared" si="68"/>
        <v>9</v>
      </c>
      <c r="Q97" s="61">
        <f t="shared" si="69"/>
        <v>12</v>
      </c>
      <c r="R97" s="48">
        <f t="shared" si="70"/>
        <v>24</v>
      </c>
      <c r="S97" s="12"/>
      <c r="T97" s="48">
        <f t="shared" si="80"/>
        <v>0</v>
      </c>
      <c r="U97" s="48">
        <f t="shared" si="81"/>
        <v>-24</v>
      </c>
      <c r="V97" s="48">
        <f t="shared" si="82"/>
        <v>168</v>
      </c>
      <c r="W97" s="48"/>
      <c r="X97" s="48">
        <f t="shared" si="73"/>
        <v>0</v>
      </c>
      <c r="Y97" s="48">
        <f t="shared" si="74"/>
        <v>-168</v>
      </c>
      <c r="Z97" s="48">
        <f t="shared" si="84"/>
        <v>1512</v>
      </c>
      <c r="AA97" s="64"/>
      <c r="AB97" s="48">
        <f t="shared" si="75"/>
        <v>0</v>
      </c>
      <c r="AC97" s="48">
        <f t="shared" si="76"/>
        <v>-1512</v>
      </c>
      <c r="AD97" s="67">
        <f t="shared" si="77"/>
        <v>1704</v>
      </c>
      <c r="AE97" s="67" t="str">
        <f t="shared" si="78"/>
        <v/>
      </c>
      <c r="AF97" s="50">
        <f t="shared" si="79"/>
        <v>-1704</v>
      </c>
      <c r="AG97" s="92">
        <f t="shared" si="58"/>
        <v>100</v>
      </c>
      <c r="AH97" s="92">
        <f t="shared" si="63"/>
        <v>0</v>
      </c>
      <c r="AI97" s="82">
        <f t="shared" si="64"/>
        <v>-100</v>
      </c>
      <c r="AJ97" s="92">
        <f t="shared" si="59"/>
        <v>100</v>
      </c>
      <c r="AK97" s="92">
        <f t="shared" si="60"/>
        <v>0</v>
      </c>
      <c r="AL97" s="82">
        <f t="shared" si="53"/>
        <v>-100</v>
      </c>
      <c r="AM97" s="92">
        <f t="shared" si="61"/>
        <v>100</v>
      </c>
      <c r="AN97" s="92">
        <f t="shared" si="62"/>
        <v>0</v>
      </c>
      <c r="AO97" s="82">
        <f t="shared" si="65"/>
        <v>-100</v>
      </c>
      <c r="AP97" s="82">
        <f t="shared" si="83"/>
        <v>-300</v>
      </c>
    </row>
    <row r="98" spans="9:42" s="33" customFormat="1" ht="12.75" customHeight="1" x14ac:dyDescent="0.2">
      <c r="I98" s="29">
        <v>43939</v>
      </c>
      <c r="J98" s="6" t="s">
        <v>32</v>
      </c>
      <c r="K98" s="6" t="s">
        <v>45</v>
      </c>
      <c r="L98" s="6">
        <v>7</v>
      </c>
      <c r="M98" s="6">
        <v>16</v>
      </c>
      <c r="N98" s="61">
        <v>3</v>
      </c>
      <c r="O98" s="61">
        <f t="shared" si="67"/>
        <v>9</v>
      </c>
      <c r="P98" s="61">
        <f t="shared" si="68"/>
        <v>9</v>
      </c>
      <c r="Q98" s="61">
        <f t="shared" si="69"/>
        <v>12</v>
      </c>
      <c r="R98" s="48">
        <f t="shared" si="70"/>
        <v>24</v>
      </c>
      <c r="S98" s="12">
        <v>94</v>
      </c>
      <c r="T98" s="48">
        <f t="shared" si="80"/>
        <v>94</v>
      </c>
      <c r="U98" s="48">
        <f t="shared" si="81"/>
        <v>70</v>
      </c>
      <c r="V98" s="48">
        <f t="shared" si="82"/>
        <v>168</v>
      </c>
      <c r="W98" s="48">
        <v>746</v>
      </c>
      <c r="X98" s="48">
        <f t="shared" si="73"/>
        <v>746</v>
      </c>
      <c r="Y98" s="48">
        <f t="shared" si="74"/>
        <v>578</v>
      </c>
      <c r="Z98" s="48">
        <f t="shared" si="84"/>
        <v>1512</v>
      </c>
      <c r="AA98" s="64">
        <v>2500</v>
      </c>
      <c r="AB98" s="48">
        <f t="shared" si="75"/>
        <v>2500</v>
      </c>
      <c r="AC98" s="48">
        <f t="shared" si="76"/>
        <v>988</v>
      </c>
      <c r="AD98" s="67">
        <f t="shared" si="77"/>
        <v>1704</v>
      </c>
      <c r="AE98" s="67">
        <f t="shared" si="78"/>
        <v>3340</v>
      </c>
      <c r="AF98" s="50">
        <f t="shared" si="79"/>
        <v>1636</v>
      </c>
      <c r="AG98" s="92">
        <f t="shared" si="58"/>
        <v>100</v>
      </c>
      <c r="AH98" s="92">
        <f t="shared" si="63"/>
        <v>391.66666666666663</v>
      </c>
      <c r="AI98" s="82">
        <f t="shared" si="64"/>
        <v>291.66666666666663</v>
      </c>
      <c r="AJ98" s="92">
        <f t="shared" si="59"/>
        <v>100</v>
      </c>
      <c r="AK98" s="92">
        <f t="shared" si="60"/>
        <v>444.04761904761909</v>
      </c>
      <c r="AL98" s="82">
        <f t="shared" si="53"/>
        <v>344.04761904761909</v>
      </c>
      <c r="AM98" s="92">
        <f t="shared" si="61"/>
        <v>100</v>
      </c>
      <c r="AN98" s="92">
        <f t="shared" si="62"/>
        <v>165.34391534391534</v>
      </c>
      <c r="AO98" s="82">
        <f t="shared" si="65"/>
        <v>65.343915343915342</v>
      </c>
      <c r="AP98" s="82">
        <f t="shared" si="83"/>
        <v>701.05820105820112</v>
      </c>
    </row>
    <row r="99" spans="9:42" s="33" customFormat="1" ht="12.75" customHeight="1" x14ac:dyDescent="0.2">
      <c r="I99" s="29">
        <v>43939</v>
      </c>
      <c r="J99" s="6" t="s">
        <v>32</v>
      </c>
      <c r="K99" s="6" t="s">
        <v>45</v>
      </c>
      <c r="L99" s="6">
        <v>8</v>
      </c>
      <c r="M99" s="6">
        <v>16</v>
      </c>
      <c r="N99" s="61">
        <v>3</v>
      </c>
      <c r="O99" s="61">
        <f t="shared" si="67"/>
        <v>9</v>
      </c>
      <c r="P99" s="61">
        <f t="shared" si="68"/>
        <v>9</v>
      </c>
      <c r="Q99" s="61">
        <f t="shared" si="69"/>
        <v>12</v>
      </c>
      <c r="R99" s="48">
        <f t="shared" si="70"/>
        <v>24</v>
      </c>
      <c r="S99" s="12"/>
      <c r="T99" s="48">
        <f t="shared" si="80"/>
        <v>0</v>
      </c>
      <c r="U99" s="48">
        <f t="shared" si="81"/>
        <v>-24</v>
      </c>
      <c r="V99" s="48">
        <f t="shared" si="82"/>
        <v>168</v>
      </c>
      <c r="W99" s="48"/>
      <c r="X99" s="48">
        <f t="shared" si="73"/>
        <v>0</v>
      </c>
      <c r="Y99" s="48">
        <f t="shared" si="74"/>
        <v>-168</v>
      </c>
      <c r="Z99" s="48">
        <f t="shared" si="84"/>
        <v>1512</v>
      </c>
      <c r="AA99" s="64"/>
      <c r="AB99" s="48">
        <f t="shared" si="75"/>
        <v>0</v>
      </c>
      <c r="AC99" s="48">
        <f t="shared" si="76"/>
        <v>-1512</v>
      </c>
      <c r="AD99" s="67">
        <f t="shared" si="77"/>
        <v>1704</v>
      </c>
      <c r="AE99" s="67" t="str">
        <f t="shared" si="78"/>
        <v/>
      </c>
      <c r="AF99" s="50">
        <f t="shared" si="79"/>
        <v>-1704</v>
      </c>
      <c r="AG99" s="92">
        <f t="shared" si="58"/>
        <v>100</v>
      </c>
      <c r="AH99" s="92">
        <f t="shared" si="63"/>
        <v>0</v>
      </c>
      <c r="AI99" s="82">
        <f t="shared" si="64"/>
        <v>-100</v>
      </c>
      <c r="AJ99" s="92">
        <f t="shared" si="59"/>
        <v>100</v>
      </c>
      <c r="AK99" s="92">
        <f t="shared" si="60"/>
        <v>0</v>
      </c>
      <c r="AL99" s="82">
        <f t="shared" si="53"/>
        <v>-100</v>
      </c>
      <c r="AM99" s="92">
        <f t="shared" si="61"/>
        <v>100</v>
      </c>
      <c r="AN99" s="92">
        <f t="shared" si="62"/>
        <v>0</v>
      </c>
      <c r="AO99" s="82">
        <f t="shared" si="65"/>
        <v>-100</v>
      </c>
      <c r="AP99" s="82">
        <f t="shared" si="83"/>
        <v>-300</v>
      </c>
    </row>
    <row r="100" spans="9:42" s="33" customFormat="1" ht="12.75" customHeight="1" x14ac:dyDescent="0.2">
      <c r="I100" s="29">
        <v>43939</v>
      </c>
      <c r="J100" s="6" t="s">
        <v>32</v>
      </c>
      <c r="K100" s="6" t="s">
        <v>45</v>
      </c>
      <c r="L100" s="6">
        <v>9</v>
      </c>
      <c r="M100" s="6">
        <v>14</v>
      </c>
      <c r="N100" s="61">
        <v>3</v>
      </c>
      <c r="O100" s="61">
        <f t="shared" si="67"/>
        <v>9</v>
      </c>
      <c r="P100" s="61">
        <f t="shared" si="68"/>
        <v>9</v>
      </c>
      <c r="Q100" s="61">
        <f t="shared" si="69"/>
        <v>12</v>
      </c>
      <c r="R100" s="48">
        <f t="shared" si="70"/>
        <v>24</v>
      </c>
      <c r="S100" s="12"/>
      <c r="T100" s="48">
        <f t="shared" si="80"/>
        <v>0</v>
      </c>
      <c r="U100" s="48">
        <f t="shared" si="81"/>
        <v>-24</v>
      </c>
      <c r="V100" s="48">
        <f t="shared" si="82"/>
        <v>168</v>
      </c>
      <c r="W100" s="48"/>
      <c r="X100" s="48">
        <f t="shared" si="73"/>
        <v>0</v>
      </c>
      <c r="Y100" s="48">
        <f t="shared" si="74"/>
        <v>-168</v>
      </c>
      <c r="Z100" s="48">
        <f t="shared" si="84"/>
        <v>1512</v>
      </c>
      <c r="AA100" s="64"/>
      <c r="AB100" s="48">
        <f t="shared" si="75"/>
        <v>0</v>
      </c>
      <c r="AC100" s="48">
        <f t="shared" si="76"/>
        <v>-1512</v>
      </c>
      <c r="AD100" s="67">
        <f t="shared" si="77"/>
        <v>1704</v>
      </c>
      <c r="AE100" s="67" t="str">
        <f t="shared" si="78"/>
        <v/>
      </c>
      <c r="AF100" s="50">
        <f t="shared" si="79"/>
        <v>-1704</v>
      </c>
      <c r="AG100" s="92">
        <f t="shared" si="58"/>
        <v>100</v>
      </c>
      <c r="AH100" s="92">
        <f t="shared" si="63"/>
        <v>0</v>
      </c>
      <c r="AI100" s="82">
        <f t="shared" si="64"/>
        <v>-100</v>
      </c>
      <c r="AJ100" s="92">
        <f t="shared" si="59"/>
        <v>100</v>
      </c>
      <c r="AK100" s="92">
        <f t="shared" si="60"/>
        <v>0</v>
      </c>
      <c r="AL100" s="82">
        <f t="shared" si="53"/>
        <v>-100</v>
      </c>
      <c r="AM100" s="92">
        <f t="shared" si="61"/>
        <v>100</v>
      </c>
      <c r="AN100" s="92">
        <f t="shared" si="62"/>
        <v>0</v>
      </c>
      <c r="AO100" s="82">
        <f t="shared" si="65"/>
        <v>-100</v>
      </c>
      <c r="AP100" s="82">
        <f t="shared" si="83"/>
        <v>-300</v>
      </c>
    </row>
    <row r="101" spans="9:42" s="33" customFormat="1" ht="12.75" customHeight="1" x14ac:dyDescent="0.2">
      <c r="I101" s="29">
        <v>43946</v>
      </c>
      <c r="J101" s="6" t="s">
        <v>3</v>
      </c>
      <c r="K101" s="6" t="s">
        <v>45</v>
      </c>
      <c r="L101" s="6">
        <v>2</v>
      </c>
      <c r="M101" s="6">
        <v>12</v>
      </c>
      <c r="N101" s="61">
        <v>3</v>
      </c>
      <c r="O101" s="61">
        <f t="shared" si="67"/>
        <v>9</v>
      </c>
      <c r="P101" s="61">
        <f t="shared" si="68"/>
        <v>9</v>
      </c>
      <c r="Q101" s="61">
        <f t="shared" si="69"/>
        <v>12</v>
      </c>
      <c r="R101" s="48">
        <f t="shared" si="70"/>
        <v>24</v>
      </c>
      <c r="S101" s="12"/>
      <c r="T101" s="48">
        <f t="shared" si="80"/>
        <v>0</v>
      </c>
      <c r="U101" s="48">
        <f t="shared" si="81"/>
        <v>-24</v>
      </c>
      <c r="V101" s="48">
        <f t="shared" si="82"/>
        <v>168</v>
      </c>
      <c r="W101" s="48"/>
      <c r="X101" s="48">
        <f t="shared" si="73"/>
        <v>0</v>
      </c>
      <c r="Y101" s="48">
        <f t="shared" si="74"/>
        <v>-168</v>
      </c>
      <c r="Z101" s="48">
        <f t="shared" si="84"/>
        <v>1512</v>
      </c>
      <c r="AA101" s="64"/>
      <c r="AB101" s="48">
        <f t="shared" si="75"/>
        <v>0</v>
      </c>
      <c r="AC101" s="48">
        <f t="shared" si="76"/>
        <v>-1512</v>
      </c>
      <c r="AD101" s="67">
        <f t="shared" si="77"/>
        <v>1704</v>
      </c>
      <c r="AE101" s="67" t="str">
        <f t="shared" si="78"/>
        <v/>
      </c>
      <c r="AF101" s="50">
        <f t="shared" si="79"/>
        <v>-1704</v>
      </c>
      <c r="AG101" s="92">
        <f t="shared" si="58"/>
        <v>100</v>
      </c>
      <c r="AH101" s="92">
        <f t="shared" si="63"/>
        <v>0</v>
      </c>
      <c r="AI101" s="82">
        <f t="shared" si="64"/>
        <v>-100</v>
      </c>
      <c r="AJ101" s="92">
        <f t="shared" si="59"/>
        <v>100</v>
      </c>
      <c r="AK101" s="92">
        <f t="shared" si="60"/>
        <v>0</v>
      </c>
      <c r="AL101" s="82">
        <f t="shared" si="53"/>
        <v>-100</v>
      </c>
      <c r="AM101" s="92">
        <f t="shared" si="61"/>
        <v>100</v>
      </c>
      <c r="AN101" s="92">
        <f t="shared" si="62"/>
        <v>0</v>
      </c>
      <c r="AO101" s="82">
        <f t="shared" si="65"/>
        <v>-100</v>
      </c>
      <c r="AP101" s="82">
        <f t="shared" si="83"/>
        <v>-300</v>
      </c>
    </row>
    <row r="102" spans="9:42" s="33" customFormat="1" ht="12.75" customHeight="1" x14ac:dyDescent="0.2">
      <c r="I102" s="29">
        <v>43946</v>
      </c>
      <c r="J102" s="6" t="s">
        <v>3</v>
      </c>
      <c r="K102" s="6" t="s">
        <v>45</v>
      </c>
      <c r="L102" s="6">
        <v>3</v>
      </c>
      <c r="M102" s="6">
        <v>10</v>
      </c>
      <c r="N102" s="61">
        <v>3</v>
      </c>
      <c r="O102" s="61">
        <f t="shared" si="67"/>
        <v>9</v>
      </c>
      <c r="P102" s="61">
        <f t="shared" si="68"/>
        <v>9</v>
      </c>
      <c r="Q102" s="61">
        <f t="shared" si="69"/>
        <v>10</v>
      </c>
      <c r="R102" s="48">
        <f t="shared" si="70"/>
        <v>24</v>
      </c>
      <c r="S102" s="12"/>
      <c r="T102" s="48">
        <f t="shared" si="80"/>
        <v>0</v>
      </c>
      <c r="U102" s="48">
        <f t="shared" si="81"/>
        <v>-24</v>
      </c>
      <c r="V102" s="48">
        <f t="shared" si="82"/>
        <v>168</v>
      </c>
      <c r="W102" s="48"/>
      <c r="X102" s="48">
        <f t="shared" si="73"/>
        <v>0</v>
      </c>
      <c r="Y102" s="48">
        <f t="shared" si="74"/>
        <v>-168</v>
      </c>
      <c r="Z102" s="48">
        <f t="shared" si="84"/>
        <v>1176</v>
      </c>
      <c r="AA102" s="64"/>
      <c r="AB102" s="48">
        <f t="shared" si="75"/>
        <v>0</v>
      </c>
      <c r="AC102" s="48">
        <f t="shared" si="76"/>
        <v>-1176</v>
      </c>
      <c r="AD102" s="67">
        <f t="shared" si="77"/>
        <v>1368</v>
      </c>
      <c r="AE102" s="67" t="str">
        <f t="shared" si="78"/>
        <v/>
      </c>
      <c r="AF102" s="50">
        <f t="shared" si="79"/>
        <v>-1368</v>
      </c>
      <c r="AG102" s="92">
        <f t="shared" si="58"/>
        <v>100</v>
      </c>
      <c r="AH102" s="92">
        <f t="shared" si="63"/>
        <v>0</v>
      </c>
      <c r="AI102" s="82">
        <f t="shared" si="64"/>
        <v>-100</v>
      </c>
      <c r="AJ102" s="92">
        <f t="shared" si="59"/>
        <v>100</v>
      </c>
      <c r="AK102" s="92">
        <f t="shared" si="60"/>
        <v>0</v>
      </c>
      <c r="AL102" s="82">
        <f t="shared" si="53"/>
        <v>-100</v>
      </c>
      <c r="AM102" s="92">
        <f t="shared" si="61"/>
        <v>100</v>
      </c>
      <c r="AN102" s="92">
        <f t="shared" si="62"/>
        <v>0</v>
      </c>
      <c r="AO102" s="82">
        <f t="shared" si="65"/>
        <v>-100</v>
      </c>
      <c r="AP102" s="82">
        <f t="shared" si="83"/>
        <v>-300</v>
      </c>
    </row>
    <row r="103" spans="9:42" s="33" customFormat="1" ht="12" x14ac:dyDescent="0.2">
      <c r="I103" s="29">
        <v>43946</v>
      </c>
      <c r="J103" s="6" t="s">
        <v>3</v>
      </c>
      <c r="K103" s="6" t="s">
        <v>45</v>
      </c>
      <c r="L103" s="6">
        <v>4</v>
      </c>
      <c r="M103" s="6">
        <v>13</v>
      </c>
      <c r="N103" s="61">
        <v>3</v>
      </c>
      <c r="O103" s="61">
        <f t="shared" ref="O103:O113" si="85">IF(M103&lt;$O$4,M103,$O$4)</f>
        <v>9</v>
      </c>
      <c r="P103" s="61">
        <f t="shared" ref="P103:P113" si="86">IF(M103&lt;$P$4,M103,$P$4)</f>
        <v>9</v>
      </c>
      <c r="Q103" s="61">
        <f t="shared" ref="Q103:Q113" si="87">IF(M103&lt;$Q$4,M103,$Q$4)</f>
        <v>12</v>
      </c>
      <c r="R103" s="48">
        <f t="shared" ref="R103:R113" si="88">N103*(O103-1)</f>
        <v>24</v>
      </c>
      <c r="S103" s="12"/>
      <c r="T103" s="48">
        <f t="shared" si="80"/>
        <v>0</v>
      </c>
      <c r="U103" s="48">
        <f t="shared" si="81"/>
        <v>-24</v>
      </c>
      <c r="V103" s="48">
        <f t="shared" si="82"/>
        <v>168</v>
      </c>
      <c r="W103" s="48"/>
      <c r="X103" s="48">
        <f t="shared" ref="X103:X117" si="89">W103</f>
        <v>0</v>
      </c>
      <c r="Y103" s="48">
        <f t="shared" ref="Y103:Y113" si="90">IF(X103="",V103*-1,X103-V103)</f>
        <v>-168</v>
      </c>
      <c r="Z103" s="48">
        <f t="shared" si="84"/>
        <v>1512</v>
      </c>
      <c r="AA103" s="64"/>
      <c r="AB103" s="48">
        <f t="shared" si="75"/>
        <v>0</v>
      </c>
      <c r="AC103" s="48">
        <f t="shared" si="76"/>
        <v>-1512</v>
      </c>
      <c r="AD103" s="67">
        <f t="shared" ref="AD103:AD113" si="91">R103+V103+Z103</f>
        <v>1704</v>
      </c>
      <c r="AE103" s="67" t="str">
        <f t="shared" ref="AE103:AE113" si="92">IF(AND(S103="",W103="",AA103=""),"",IF(W103="",T103,IF(AA103="",T103+X103,(T103+X103+AB103))))</f>
        <v/>
      </c>
      <c r="AF103" s="50">
        <f t="shared" ref="AF103:AF113" si="93">IF(AE103="",(AD103*-1),AE103-AD103)</f>
        <v>-1704</v>
      </c>
      <c r="AG103" s="92">
        <f>$AJ$1</f>
        <v>100</v>
      </c>
      <c r="AH103" s="92">
        <f t="shared" si="63"/>
        <v>0</v>
      </c>
      <c r="AI103" s="82">
        <f t="shared" si="64"/>
        <v>-100</v>
      </c>
      <c r="AJ103" s="92">
        <f>$AJ$1</f>
        <v>100</v>
      </c>
      <c r="AK103" s="92">
        <f>(W103/168*100)*($AJ$1/100)</f>
        <v>0</v>
      </c>
      <c r="AL103" s="82">
        <f t="shared" si="53"/>
        <v>-100</v>
      </c>
      <c r="AM103" s="92">
        <f>$AJ$1</f>
        <v>100</v>
      </c>
      <c r="AN103" s="92">
        <f>((AA103/Z103)*100)*($AJ$1/100)</f>
        <v>0</v>
      </c>
      <c r="AO103" s="82">
        <f t="shared" si="65"/>
        <v>-100</v>
      </c>
      <c r="AP103" s="82">
        <f t="shared" si="83"/>
        <v>-300</v>
      </c>
    </row>
    <row r="104" spans="9:42" s="33" customFormat="1" ht="12" x14ac:dyDescent="0.2">
      <c r="I104" s="29">
        <v>43946</v>
      </c>
      <c r="J104" s="6" t="s">
        <v>3</v>
      </c>
      <c r="K104" s="6" t="s">
        <v>45</v>
      </c>
      <c r="L104" s="6">
        <v>5</v>
      </c>
      <c r="M104" s="6">
        <v>12</v>
      </c>
      <c r="N104" s="61">
        <v>3</v>
      </c>
      <c r="O104" s="61">
        <f t="shared" si="85"/>
        <v>9</v>
      </c>
      <c r="P104" s="61">
        <f t="shared" si="86"/>
        <v>9</v>
      </c>
      <c r="Q104" s="61">
        <f t="shared" si="87"/>
        <v>12</v>
      </c>
      <c r="R104" s="48">
        <f t="shared" si="88"/>
        <v>24</v>
      </c>
      <c r="S104" s="12"/>
      <c r="T104" s="48">
        <f t="shared" si="80"/>
        <v>0</v>
      </c>
      <c r="U104" s="48">
        <f t="shared" si="81"/>
        <v>-24</v>
      </c>
      <c r="V104" s="48">
        <f t="shared" si="82"/>
        <v>168</v>
      </c>
      <c r="W104" s="48"/>
      <c r="X104" s="48">
        <f t="shared" si="89"/>
        <v>0</v>
      </c>
      <c r="Y104" s="48">
        <f t="shared" si="90"/>
        <v>-168</v>
      </c>
      <c r="Z104" s="48">
        <f t="shared" si="84"/>
        <v>1512</v>
      </c>
      <c r="AA104" s="64"/>
      <c r="AB104" s="48">
        <f t="shared" si="75"/>
        <v>0</v>
      </c>
      <c r="AC104" s="48">
        <f t="shared" si="76"/>
        <v>-1512</v>
      </c>
      <c r="AD104" s="67">
        <f t="shared" si="91"/>
        <v>1704</v>
      </c>
      <c r="AE104" s="67" t="str">
        <f t="shared" si="92"/>
        <v/>
      </c>
      <c r="AF104" s="50">
        <f t="shared" si="93"/>
        <v>-1704</v>
      </c>
      <c r="AG104" s="92">
        <f>$AJ$1</f>
        <v>100</v>
      </c>
      <c r="AH104" s="92">
        <f t="shared" si="63"/>
        <v>0</v>
      </c>
      <c r="AI104" s="82">
        <f t="shared" si="64"/>
        <v>-100</v>
      </c>
      <c r="AJ104" s="92">
        <f>$AJ$1</f>
        <v>100</v>
      </c>
      <c r="AK104" s="92">
        <f>(W104/168*100)*($AJ$1/100)</f>
        <v>0</v>
      </c>
      <c r="AL104" s="82">
        <f t="shared" ref="AL104:AL116" si="94">AK104-AJ104</f>
        <v>-100</v>
      </c>
      <c r="AM104" s="92">
        <f>$AJ$1</f>
        <v>100</v>
      </c>
      <c r="AN104" s="92">
        <f>((AA104/Z104)*100)*($AJ$1/100)</f>
        <v>0</v>
      </c>
      <c r="AO104" s="82">
        <f t="shared" si="65"/>
        <v>-100</v>
      </c>
      <c r="AP104" s="82">
        <f t="shared" si="83"/>
        <v>-300</v>
      </c>
    </row>
    <row r="105" spans="9:42" s="33" customFormat="1" ht="12" x14ac:dyDescent="0.2">
      <c r="I105" s="29">
        <v>43946</v>
      </c>
      <c r="J105" s="6" t="s">
        <v>3</v>
      </c>
      <c r="K105" s="6" t="s">
        <v>45</v>
      </c>
      <c r="L105" s="6">
        <v>6</v>
      </c>
      <c r="M105" s="6">
        <v>14</v>
      </c>
      <c r="N105" s="61">
        <v>3</v>
      </c>
      <c r="O105" s="61">
        <f t="shared" si="85"/>
        <v>9</v>
      </c>
      <c r="P105" s="61">
        <f t="shared" si="86"/>
        <v>9</v>
      </c>
      <c r="Q105" s="61">
        <f t="shared" si="87"/>
        <v>12</v>
      </c>
      <c r="R105" s="48">
        <f t="shared" si="88"/>
        <v>24</v>
      </c>
      <c r="S105" s="12"/>
      <c r="T105" s="48">
        <f t="shared" si="80"/>
        <v>0</v>
      </c>
      <c r="U105" s="48">
        <f t="shared" si="81"/>
        <v>-24</v>
      </c>
      <c r="V105" s="48">
        <f t="shared" si="82"/>
        <v>168</v>
      </c>
      <c r="W105" s="48"/>
      <c r="X105" s="48">
        <f t="shared" si="89"/>
        <v>0</v>
      </c>
      <c r="Y105" s="48">
        <f t="shared" si="90"/>
        <v>-168</v>
      </c>
      <c r="Z105" s="48">
        <f t="shared" si="84"/>
        <v>1512</v>
      </c>
      <c r="AA105" s="64"/>
      <c r="AB105" s="48">
        <f t="shared" si="75"/>
        <v>0</v>
      </c>
      <c r="AC105" s="48">
        <f t="shared" si="76"/>
        <v>-1512</v>
      </c>
      <c r="AD105" s="67">
        <f t="shared" si="91"/>
        <v>1704</v>
      </c>
      <c r="AE105" s="67" t="str">
        <f t="shared" si="92"/>
        <v/>
      </c>
      <c r="AF105" s="50">
        <f t="shared" si="93"/>
        <v>-1704</v>
      </c>
      <c r="AG105" s="92">
        <f>$AJ$1</f>
        <v>100</v>
      </c>
      <c r="AH105" s="92">
        <f t="shared" si="63"/>
        <v>0</v>
      </c>
      <c r="AI105" s="82">
        <f t="shared" si="64"/>
        <v>-100</v>
      </c>
      <c r="AJ105" s="92">
        <f>$AJ$1</f>
        <v>100</v>
      </c>
      <c r="AK105" s="92">
        <f>(W105/168*100)*($AJ$1/100)</f>
        <v>0</v>
      </c>
      <c r="AL105" s="82">
        <f t="shared" si="94"/>
        <v>-100</v>
      </c>
      <c r="AM105" s="92">
        <f>$AJ$1</f>
        <v>100</v>
      </c>
      <c r="AN105" s="92">
        <f>((AA105/Z105)*100)*($AJ$1/100)</f>
        <v>0</v>
      </c>
      <c r="AO105" s="82">
        <f t="shared" si="65"/>
        <v>-100</v>
      </c>
      <c r="AP105" s="82">
        <f t="shared" si="83"/>
        <v>-300</v>
      </c>
    </row>
    <row r="106" spans="9:42" s="33" customFormat="1" ht="12.75" customHeight="1" x14ac:dyDescent="0.2">
      <c r="I106" s="29">
        <v>43946</v>
      </c>
      <c r="J106" s="6" t="s">
        <v>3</v>
      </c>
      <c r="K106" s="6" t="s">
        <v>45</v>
      </c>
      <c r="L106" s="6">
        <v>7</v>
      </c>
      <c r="M106" s="6">
        <v>13</v>
      </c>
      <c r="N106" s="61">
        <v>3</v>
      </c>
      <c r="O106" s="61">
        <f t="shared" si="85"/>
        <v>9</v>
      </c>
      <c r="P106" s="61">
        <f t="shared" si="86"/>
        <v>9</v>
      </c>
      <c r="Q106" s="61">
        <f t="shared" si="87"/>
        <v>12</v>
      </c>
      <c r="R106" s="48">
        <f t="shared" si="88"/>
        <v>24</v>
      </c>
      <c r="S106" s="12">
        <v>48.6</v>
      </c>
      <c r="T106" s="48">
        <f t="shared" si="80"/>
        <v>48.6</v>
      </c>
      <c r="U106" s="48">
        <f t="shared" si="81"/>
        <v>24.6</v>
      </c>
      <c r="V106" s="48">
        <f t="shared" si="82"/>
        <v>168</v>
      </c>
      <c r="W106" s="48">
        <v>199</v>
      </c>
      <c r="X106" s="48">
        <f t="shared" si="89"/>
        <v>199</v>
      </c>
      <c r="Y106" s="48">
        <f t="shared" si="90"/>
        <v>31</v>
      </c>
      <c r="Z106" s="48">
        <f t="shared" si="84"/>
        <v>1512</v>
      </c>
      <c r="AA106" s="64">
        <v>1300</v>
      </c>
      <c r="AB106" s="48">
        <f t="shared" si="75"/>
        <v>1300</v>
      </c>
      <c r="AC106" s="48">
        <f t="shared" si="76"/>
        <v>-212</v>
      </c>
      <c r="AD106" s="67">
        <f t="shared" si="91"/>
        <v>1704</v>
      </c>
      <c r="AE106" s="67">
        <f t="shared" si="92"/>
        <v>1547.6</v>
      </c>
      <c r="AF106" s="50">
        <f t="shared" si="93"/>
        <v>-156.40000000000009</v>
      </c>
      <c r="AG106" s="92">
        <f>$AJ$1</f>
        <v>100</v>
      </c>
      <c r="AH106" s="92">
        <f t="shared" si="63"/>
        <v>202.5</v>
      </c>
      <c r="AI106" s="82">
        <f t="shared" si="64"/>
        <v>102.5</v>
      </c>
      <c r="AJ106" s="92">
        <f>$AJ$1</f>
        <v>100</v>
      </c>
      <c r="AK106" s="92">
        <f>(W106/168*100)*($AJ$1/100)</f>
        <v>118.45238095238095</v>
      </c>
      <c r="AL106" s="82">
        <f t="shared" si="94"/>
        <v>18.452380952380949</v>
      </c>
      <c r="AM106" s="92">
        <f>$AJ$1</f>
        <v>100</v>
      </c>
      <c r="AN106" s="92">
        <f>((AA106/Z106)*100)*($AJ$1/100)</f>
        <v>85.978835978835974</v>
      </c>
      <c r="AO106" s="82">
        <f t="shared" si="65"/>
        <v>-14.021164021164026</v>
      </c>
      <c r="AP106" s="82">
        <f t="shared" si="83"/>
        <v>106.93121693121692</v>
      </c>
    </row>
    <row r="107" spans="9:42" s="33" customFormat="1" ht="12.75" customHeight="1" x14ac:dyDescent="0.2">
      <c r="I107" s="29">
        <v>43946</v>
      </c>
      <c r="J107" s="6" t="s">
        <v>3</v>
      </c>
      <c r="K107" s="6" t="s">
        <v>45</v>
      </c>
      <c r="L107" s="6">
        <v>8</v>
      </c>
      <c r="M107" s="6">
        <v>16</v>
      </c>
      <c r="N107" s="61">
        <v>3</v>
      </c>
      <c r="O107" s="61">
        <f t="shared" si="85"/>
        <v>9</v>
      </c>
      <c r="P107" s="61">
        <f t="shared" si="86"/>
        <v>9</v>
      </c>
      <c r="Q107" s="61">
        <f t="shared" si="87"/>
        <v>12</v>
      </c>
      <c r="R107" s="48">
        <f t="shared" si="88"/>
        <v>24</v>
      </c>
      <c r="S107" s="12">
        <v>32.200000000000003</v>
      </c>
      <c r="T107" s="48">
        <f t="shared" si="80"/>
        <v>32.200000000000003</v>
      </c>
      <c r="U107" s="48">
        <f t="shared" si="81"/>
        <v>8.2000000000000028</v>
      </c>
      <c r="V107" s="48">
        <f t="shared" si="82"/>
        <v>168</v>
      </c>
      <c r="W107" s="48">
        <v>322</v>
      </c>
      <c r="X107" s="48">
        <f t="shared" si="89"/>
        <v>322</v>
      </c>
      <c r="Y107" s="48">
        <f t="shared" si="90"/>
        <v>154</v>
      </c>
      <c r="Z107" s="48">
        <f t="shared" si="84"/>
        <v>1512</v>
      </c>
      <c r="AA107" s="64">
        <v>11732</v>
      </c>
      <c r="AB107" s="48">
        <f t="shared" si="75"/>
        <v>11732</v>
      </c>
      <c r="AC107" s="48">
        <f t="shared" si="76"/>
        <v>10220</v>
      </c>
      <c r="AD107" s="67">
        <f t="shared" si="91"/>
        <v>1704</v>
      </c>
      <c r="AE107" s="67">
        <f t="shared" si="92"/>
        <v>12086.2</v>
      </c>
      <c r="AF107" s="50">
        <f t="shared" si="93"/>
        <v>10382.200000000001</v>
      </c>
      <c r="AG107" s="92">
        <f>$AJ$1</f>
        <v>100</v>
      </c>
      <c r="AH107" s="92">
        <f t="shared" si="63"/>
        <v>134.16666666666669</v>
      </c>
      <c r="AI107" s="82">
        <f t="shared" si="64"/>
        <v>34.166666666666686</v>
      </c>
      <c r="AJ107" s="92">
        <f>$AJ$1</f>
        <v>100</v>
      </c>
      <c r="AK107" s="92">
        <f>(W107/168*100)*($AJ$1/100)</f>
        <v>191.66666666666669</v>
      </c>
      <c r="AL107" s="82">
        <f t="shared" si="94"/>
        <v>91.666666666666686</v>
      </c>
      <c r="AM107" s="92">
        <f>$AJ$1</f>
        <v>100</v>
      </c>
      <c r="AN107" s="92">
        <f>((AA107/Z107)*100)*($AJ$1/100)</f>
        <v>775.92592592592598</v>
      </c>
      <c r="AO107" s="82">
        <f t="shared" si="65"/>
        <v>675.92592592592598</v>
      </c>
      <c r="AP107" s="82">
        <f t="shared" si="83"/>
        <v>801.75925925925935</v>
      </c>
    </row>
    <row r="108" spans="9:42" s="33" customFormat="1" ht="12.75" customHeight="1" x14ac:dyDescent="0.2">
      <c r="I108" s="29">
        <v>43953</v>
      </c>
      <c r="J108" s="6" t="s">
        <v>52</v>
      </c>
      <c r="K108" s="6" t="s">
        <v>45</v>
      </c>
      <c r="L108" s="6">
        <v>3</v>
      </c>
      <c r="M108" s="6">
        <v>9</v>
      </c>
      <c r="N108" s="61">
        <f>$N$4</f>
        <v>3</v>
      </c>
      <c r="O108" s="61">
        <f t="shared" si="85"/>
        <v>9</v>
      </c>
      <c r="P108" s="61">
        <f t="shared" si="86"/>
        <v>9</v>
      </c>
      <c r="Q108" s="61">
        <f t="shared" si="87"/>
        <v>9</v>
      </c>
      <c r="R108" s="48">
        <f t="shared" si="88"/>
        <v>24</v>
      </c>
      <c r="S108" s="12">
        <v>120</v>
      </c>
      <c r="T108" s="48">
        <f t="shared" si="80"/>
        <v>120</v>
      </c>
      <c r="U108" s="48">
        <f t="shared" si="81"/>
        <v>96</v>
      </c>
      <c r="V108" s="48">
        <f t="shared" si="82"/>
        <v>168</v>
      </c>
      <c r="W108" s="48">
        <v>1492</v>
      </c>
      <c r="X108" s="48">
        <f t="shared" si="89"/>
        <v>1492</v>
      </c>
      <c r="Y108" s="48">
        <f t="shared" si="90"/>
        <v>1324</v>
      </c>
      <c r="Z108" s="48">
        <f t="shared" si="84"/>
        <v>1008</v>
      </c>
      <c r="AA108" s="64">
        <v>4175</v>
      </c>
      <c r="AB108" s="48">
        <f t="shared" si="75"/>
        <v>4175</v>
      </c>
      <c r="AC108" s="48">
        <f t="shared" si="76"/>
        <v>3167</v>
      </c>
      <c r="AD108" s="67">
        <f t="shared" si="91"/>
        <v>1200</v>
      </c>
      <c r="AE108" s="67">
        <f t="shared" si="92"/>
        <v>5787</v>
      </c>
      <c r="AF108" s="50">
        <f t="shared" si="93"/>
        <v>4587</v>
      </c>
      <c r="AG108" s="92">
        <f>$AJ$1</f>
        <v>100</v>
      </c>
      <c r="AH108" s="92">
        <f t="shared" si="63"/>
        <v>500</v>
      </c>
      <c r="AI108" s="82">
        <f t="shared" si="64"/>
        <v>400</v>
      </c>
      <c r="AJ108" s="92">
        <f>$AJ$1</f>
        <v>100</v>
      </c>
      <c r="AK108" s="92">
        <f>(W108/168*100)*($AJ$1/100)</f>
        <v>888.09523809523819</v>
      </c>
      <c r="AL108" s="82">
        <f t="shared" si="94"/>
        <v>788.09523809523819</v>
      </c>
      <c r="AM108" s="92">
        <f>$AJ$1</f>
        <v>100</v>
      </c>
      <c r="AN108" s="92">
        <f>((AA108/Z108)*100)*($AJ$1/100)</f>
        <v>414.18650793650789</v>
      </c>
      <c r="AO108" s="82">
        <f t="shared" si="65"/>
        <v>314.18650793650789</v>
      </c>
      <c r="AP108" s="82">
        <f t="shared" si="83"/>
        <v>1502.281746031746</v>
      </c>
    </row>
    <row r="109" spans="9:42" s="33" customFormat="1" ht="12.75" customHeight="1" x14ac:dyDescent="0.2">
      <c r="I109" s="29">
        <v>43953</v>
      </c>
      <c r="J109" s="6" t="s">
        <v>52</v>
      </c>
      <c r="K109" s="6" t="s">
        <v>45</v>
      </c>
      <c r="L109" s="6">
        <v>4</v>
      </c>
      <c r="M109" s="6">
        <v>10</v>
      </c>
      <c r="N109" s="61">
        <v>3</v>
      </c>
      <c r="O109" s="61">
        <f t="shared" si="85"/>
        <v>9</v>
      </c>
      <c r="P109" s="61">
        <f t="shared" si="86"/>
        <v>9</v>
      </c>
      <c r="Q109" s="61">
        <f t="shared" si="87"/>
        <v>10</v>
      </c>
      <c r="R109" s="48">
        <f t="shared" si="88"/>
        <v>24</v>
      </c>
      <c r="S109" s="12">
        <v>306</v>
      </c>
      <c r="T109" s="48">
        <f t="shared" si="80"/>
        <v>306</v>
      </c>
      <c r="U109" s="48">
        <f t="shared" si="81"/>
        <v>282</v>
      </c>
      <c r="V109" s="48">
        <f t="shared" si="82"/>
        <v>168</v>
      </c>
      <c r="W109" s="48">
        <v>2440</v>
      </c>
      <c r="X109" s="48">
        <f t="shared" si="89"/>
        <v>2440</v>
      </c>
      <c r="Y109" s="48">
        <f t="shared" si="90"/>
        <v>2272</v>
      </c>
      <c r="Z109" s="48">
        <f t="shared" si="84"/>
        <v>1176</v>
      </c>
      <c r="AA109" s="64">
        <v>17812</v>
      </c>
      <c r="AB109" s="48">
        <f t="shared" si="75"/>
        <v>17812</v>
      </c>
      <c r="AC109" s="48">
        <f t="shared" si="76"/>
        <v>16636</v>
      </c>
      <c r="AD109" s="67">
        <f t="shared" si="91"/>
        <v>1368</v>
      </c>
      <c r="AE109" s="67">
        <f t="shared" si="92"/>
        <v>20558</v>
      </c>
      <c r="AF109" s="50">
        <f t="shared" si="93"/>
        <v>19190</v>
      </c>
      <c r="AG109" s="92">
        <f>$AJ$1</f>
        <v>100</v>
      </c>
      <c r="AH109" s="92">
        <f t="shared" si="63"/>
        <v>1275</v>
      </c>
      <c r="AI109" s="82">
        <f t="shared" si="64"/>
        <v>1175</v>
      </c>
      <c r="AJ109" s="92">
        <f>$AJ$1</f>
        <v>100</v>
      </c>
      <c r="AK109" s="92">
        <f>(W109/168*100)*($AJ$1/100)</f>
        <v>1452.3809523809523</v>
      </c>
      <c r="AL109" s="82">
        <f t="shared" si="94"/>
        <v>1352.3809523809523</v>
      </c>
      <c r="AM109" s="92">
        <f>$AJ$1</f>
        <v>100</v>
      </c>
      <c r="AN109" s="92">
        <f>((AA109/Z109)*100)*($AJ$1/100)</f>
        <v>1514.6258503401361</v>
      </c>
      <c r="AO109" s="82">
        <f t="shared" si="65"/>
        <v>1414.6258503401361</v>
      </c>
      <c r="AP109" s="82">
        <f t="shared" si="83"/>
        <v>3942.0068027210882</v>
      </c>
    </row>
    <row r="110" spans="9:42" s="33" customFormat="1" ht="12.75" customHeight="1" x14ac:dyDescent="0.2">
      <c r="I110" s="29">
        <v>43953</v>
      </c>
      <c r="J110" s="6" t="s">
        <v>52</v>
      </c>
      <c r="K110" s="6" t="s">
        <v>45</v>
      </c>
      <c r="L110" s="6">
        <v>5</v>
      </c>
      <c r="M110" s="6">
        <v>11</v>
      </c>
      <c r="N110" s="61">
        <v>3</v>
      </c>
      <c r="O110" s="61">
        <f t="shared" si="85"/>
        <v>9</v>
      </c>
      <c r="P110" s="61">
        <f t="shared" si="86"/>
        <v>9</v>
      </c>
      <c r="Q110" s="61">
        <f t="shared" si="87"/>
        <v>11</v>
      </c>
      <c r="R110" s="48">
        <f t="shared" si="88"/>
        <v>24</v>
      </c>
      <c r="S110" s="12"/>
      <c r="T110" s="48">
        <f t="shared" si="80"/>
        <v>0</v>
      </c>
      <c r="U110" s="48">
        <f t="shared" si="81"/>
        <v>-24</v>
      </c>
      <c r="V110" s="48">
        <f t="shared" si="82"/>
        <v>168</v>
      </c>
      <c r="W110" s="48"/>
      <c r="X110" s="48">
        <f t="shared" si="89"/>
        <v>0</v>
      </c>
      <c r="Y110" s="48">
        <f t="shared" si="90"/>
        <v>-168</v>
      </c>
      <c r="Z110" s="48">
        <f t="shared" si="84"/>
        <v>1344</v>
      </c>
      <c r="AA110" s="64"/>
      <c r="AB110" s="48">
        <f t="shared" si="75"/>
        <v>0</v>
      </c>
      <c r="AC110" s="48">
        <f t="shared" si="76"/>
        <v>-1344</v>
      </c>
      <c r="AD110" s="67">
        <f t="shared" si="91"/>
        <v>1536</v>
      </c>
      <c r="AE110" s="67" t="str">
        <f t="shared" si="92"/>
        <v/>
      </c>
      <c r="AF110" s="50">
        <f t="shared" si="93"/>
        <v>-1536</v>
      </c>
      <c r="AG110" s="92">
        <f>$AJ$1</f>
        <v>100</v>
      </c>
      <c r="AH110" s="92">
        <f t="shared" si="63"/>
        <v>0</v>
      </c>
      <c r="AI110" s="82">
        <f t="shared" si="64"/>
        <v>-100</v>
      </c>
      <c r="AJ110" s="92">
        <f>$AJ$1</f>
        <v>100</v>
      </c>
      <c r="AK110" s="92">
        <f>(W110/168*100)*($AJ$1/100)</f>
        <v>0</v>
      </c>
      <c r="AL110" s="82">
        <f t="shared" si="94"/>
        <v>-100</v>
      </c>
      <c r="AM110" s="92">
        <f>$AJ$1</f>
        <v>100</v>
      </c>
      <c r="AN110" s="92">
        <f>((AA110/Z110)*100)*($AJ$1/100)</f>
        <v>0</v>
      </c>
      <c r="AO110" s="82">
        <f t="shared" si="65"/>
        <v>-100</v>
      </c>
      <c r="AP110" s="82">
        <f t="shared" si="83"/>
        <v>-300</v>
      </c>
    </row>
    <row r="111" spans="9:42" s="33" customFormat="1" ht="12.75" customHeight="1" x14ac:dyDescent="0.2">
      <c r="I111" s="29">
        <v>43953</v>
      </c>
      <c r="J111" s="6" t="s">
        <v>52</v>
      </c>
      <c r="K111" s="6" t="s">
        <v>45</v>
      </c>
      <c r="L111" s="6">
        <v>6</v>
      </c>
      <c r="M111" s="6">
        <v>12</v>
      </c>
      <c r="N111" s="61">
        <v>3</v>
      </c>
      <c r="O111" s="61">
        <f t="shared" si="85"/>
        <v>9</v>
      </c>
      <c r="P111" s="61">
        <f t="shared" si="86"/>
        <v>9</v>
      </c>
      <c r="Q111" s="61">
        <f t="shared" si="87"/>
        <v>12</v>
      </c>
      <c r="R111" s="48">
        <f t="shared" si="88"/>
        <v>24</v>
      </c>
      <c r="S111" s="12"/>
      <c r="T111" s="48">
        <f t="shared" si="80"/>
        <v>0</v>
      </c>
      <c r="U111" s="48">
        <f t="shared" si="81"/>
        <v>-24</v>
      </c>
      <c r="V111" s="48">
        <f t="shared" si="82"/>
        <v>168</v>
      </c>
      <c r="W111" s="48"/>
      <c r="X111" s="48">
        <f t="shared" si="89"/>
        <v>0</v>
      </c>
      <c r="Y111" s="48">
        <f t="shared" si="90"/>
        <v>-168</v>
      </c>
      <c r="Z111" s="48">
        <f t="shared" si="84"/>
        <v>1512</v>
      </c>
      <c r="AA111" s="64"/>
      <c r="AB111" s="48">
        <f t="shared" si="75"/>
        <v>0</v>
      </c>
      <c r="AC111" s="48">
        <f t="shared" si="76"/>
        <v>-1512</v>
      </c>
      <c r="AD111" s="67">
        <f t="shared" si="91"/>
        <v>1704</v>
      </c>
      <c r="AE111" s="67" t="str">
        <f t="shared" si="92"/>
        <v/>
      </c>
      <c r="AF111" s="50">
        <f t="shared" si="93"/>
        <v>-1704</v>
      </c>
      <c r="AG111" s="92">
        <f>$AJ$1</f>
        <v>100</v>
      </c>
      <c r="AH111" s="92">
        <f t="shared" si="63"/>
        <v>0</v>
      </c>
      <c r="AI111" s="82">
        <f t="shared" si="64"/>
        <v>-100</v>
      </c>
      <c r="AJ111" s="92">
        <f>$AJ$1</f>
        <v>100</v>
      </c>
      <c r="AK111" s="92">
        <f>(W111/168*100)*($AJ$1/100)</f>
        <v>0</v>
      </c>
      <c r="AL111" s="82">
        <f t="shared" si="94"/>
        <v>-100</v>
      </c>
      <c r="AM111" s="92">
        <f>$AJ$1</f>
        <v>100</v>
      </c>
      <c r="AN111" s="92">
        <f>((AA111/Z111)*100)*($AJ$1/100)</f>
        <v>0</v>
      </c>
      <c r="AO111" s="82">
        <f t="shared" si="65"/>
        <v>-100</v>
      </c>
      <c r="AP111" s="82">
        <f t="shared" si="83"/>
        <v>-300</v>
      </c>
    </row>
    <row r="112" spans="9:42" s="33" customFormat="1" ht="12.75" customHeight="1" x14ac:dyDescent="0.2">
      <c r="I112" s="29">
        <v>43953</v>
      </c>
      <c r="J112" s="6" t="s">
        <v>52</v>
      </c>
      <c r="K112" s="6" t="s">
        <v>45</v>
      </c>
      <c r="L112" s="6">
        <v>8</v>
      </c>
      <c r="M112" s="6">
        <v>12</v>
      </c>
      <c r="N112" s="61">
        <v>3</v>
      </c>
      <c r="O112" s="61">
        <f t="shared" si="85"/>
        <v>9</v>
      </c>
      <c r="P112" s="61">
        <f t="shared" si="86"/>
        <v>9</v>
      </c>
      <c r="Q112" s="61">
        <f t="shared" si="87"/>
        <v>12</v>
      </c>
      <c r="R112" s="48">
        <f t="shared" si="88"/>
        <v>24</v>
      </c>
      <c r="S112" s="12">
        <v>104</v>
      </c>
      <c r="T112" s="48">
        <f t="shared" si="80"/>
        <v>104</v>
      </c>
      <c r="U112" s="48">
        <f t="shared" si="81"/>
        <v>80</v>
      </c>
      <c r="V112" s="48">
        <f t="shared" si="82"/>
        <v>168</v>
      </c>
      <c r="W112" s="48">
        <v>978</v>
      </c>
      <c r="X112" s="48">
        <f t="shared" si="89"/>
        <v>978</v>
      </c>
      <c r="Y112" s="48">
        <f t="shared" si="90"/>
        <v>810</v>
      </c>
      <c r="Z112" s="48">
        <f t="shared" si="84"/>
        <v>1512</v>
      </c>
      <c r="AA112" s="64">
        <v>5300</v>
      </c>
      <c r="AB112" s="48">
        <f t="shared" si="75"/>
        <v>5300</v>
      </c>
      <c r="AC112" s="48">
        <f t="shared" si="76"/>
        <v>3788</v>
      </c>
      <c r="AD112" s="67">
        <f t="shared" si="91"/>
        <v>1704</v>
      </c>
      <c r="AE112" s="67">
        <f t="shared" si="92"/>
        <v>6382</v>
      </c>
      <c r="AF112" s="50">
        <f t="shared" si="93"/>
        <v>4678</v>
      </c>
      <c r="AG112" s="92">
        <f>$AJ$1</f>
        <v>100</v>
      </c>
      <c r="AH112" s="92">
        <f t="shared" si="63"/>
        <v>433.33333333333331</v>
      </c>
      <c r="AI112" s="82">
        <f t="shared" si="64"/>
        <v>333.33333333333331</v>
      </c>
      <c r="AJ112" s="92">
        <f>$AJ$1</f>
        <v>100</v>
      </c>
      <c r="AK112" s="92">
        <f>(W112/168*100)*($AJ$1/100)</f>
        <v>582.14285714285711</v>
      </c>
      <c r="AL112" s="82">
        <f t="shared" si="94"/>
        <v>482.14285714285711</v>
      </c>
      <c r="AM112" s="92">
        <f>$AJ$1</f>
        <v>100</v>
      </c>
      <c r="AN112" s="92">
        <f>((AA112/Z112)*100)*($AJ$1/100)</f>
        <v>350.5291005291005</v>
      </c>
      <c r="AO112" s="82">
        <f t="shared" si="65"/>
        <v>250.5291005291005</v>
      </c>
      <c r="AP112" s="82">
        <f t="shared" si="83"/>
        <v>1066.0052910052909</v>
      </c>
    </row>
    <row r="113" spans="9:42" s="33" customFormat="1" ht="12.75" customHeight="1" x14ac:dyDescent="0.2">
      <c r="I113" s="29">
        <v>43953</v>
      </c>
      <c r="J113" s="6" t="s">
        <v>52</v>
      </c>
      <c r="K113" s="6" t="s">
        <v>45</v>
      </c>
      <c r="L113" s="6">
        <v>9</v>
      </c>
      <c r="M113" s="6">
        <v>13</v>
      </c>
      <c r="N113" s="61">
        <v>3</v>
      </c>
      <c r="O113" s="61">
        <f t="shared" si="85"/>
        <v>9</v>
      </c>
      <c r="P113" s="61">
        <f t="shared" si="86"/>
        <v>9</v>
      </c>
      <c r="Q113" s="61">
        <f t="shared" si="87"/>
        <v>12</v>
      </c>
      <c r="R113" s="48">
        <f t="shared" si="88"/>
        <v>24</v>
      </c>
      <c r="S113" s="12">
        <v>22.7</v>
      </c>
      <c r="T113" s="48">
        <f t="shared" si="80"/>
        <v>22.7</v>
      </c>
      <c r="U113" s="48">
        <f t="shared" si="81"/>
        <v>-1.3000000000000007</v>
      </c>
      <c r="V113" s="48">
        <f t="shared" si="82"/>
        <v>168</v>
      </c>
      <c r="W113" s="48">
        <v>84</v>
      </c>
      <c r="X113" s="48">
        <f t="shared" si="89"/>
        <v>84</v>
      </c>
      <c r="Y113" s="48">
        <f t="shared" si="90"/>
        <v>-84</v>
      </c>
      <c r="Z113" s="48">
        <f t="shared" si="84"/>
        <v>1512</v>
      </c>
      <c r="AA113" s="64">
        <v>1355</v>
      </c>
      <c r="AB113" s="48">
        <f t="shared" si="75"/>
        <v>1355</v>
      </c>
      <c r="AC113" s="48">
        <f t="shared" si="76"/>
        <v>-157</v>
      </c>
      <c r="AD113" s="67">
        <f t="shared" si="91"/>
        <v>1704</v>
      </c>
      <c r="AE113" s="67">
        <f t="shared" si="92"/>
        <v>1461.7</v>
      </c>
      <c r="AF113" s="50">
        <f t="shared" si="93"/>
        <v>-242.29999999999995</v>
      </c>
      <c r="AG113" s="92">
        <f>$AJ$1</f>
        <v>100</v>
      </c>
      <c r="AH113" s="92">
        <f t="shared" si="63"/>
        <v>94.583333333333329</v>
      </c>
      <c r="AI113" s="82">
        <f t="shared" si="64"/>
        <v>-5.4166666666666714</v>
      </c>
      <c r="AJ113" s="92">
        <f>$AJ$1</f>
        <v>100</v>
      </c>
      <c r="AK113" s="92">
        <f>(W113/168*100)*($AJ$1/100)</f>
        <v>50</v>
      </c>
      <c r="AL113" s="82">
        <f t="shared" si="94"/>
        <v>-50</v>
      </c>
      <c r="AM113" s="92">
        <f>$AJ$1</f>
        <v>100</v>
      </c>
      <c r="AN113" s="92">
        <f>((AA113/Z113)*100)*($AJ$1/100)</f>
        <v>89.616402116402114</v>
      </c>
      <c r="AO113" s="82">
        <f t="shared" si="65"/>
        <v>-10.383597883597886</v>
      </c>
      <c r="AP113" s="82">
        <f t="shared" si="83"/>
        <v>-65.800264550264558</v>
      </c>
    </row>
    <row r="114" spans="9:42" s="33" customFormat="1" ht="12.75" customHeight="1" x14ac:dyDescent="0.2">
      <c r="I114" s="29">
        <v>43960</v>
      </c>
      <c r="J114" s="6" t="s">
        <v>32</v>
      </c>
      <c r="K114" s="6" t="s">
        <v>45</v>
      </c>
      <c r="L114" s="6">
        <v>3</v>
      </c>
      <c r="M114" s="6">
        <v>9</v>
      </c>
      <c r="N114" s="61">
        <f>$N$4</f>
        <v>3</v>
      </c>
      <c r="O114" s="61">
        <f t="shared" ref="O114:O117" si="95">IF(M114&lt;$O$4,M114,$O$4)</f>
        <v>9</v>
      </c>
      <c r="P114" s="61">
        <f t="shared" ref="P114:P117" si="96">IF(M114&lt;$P$4,M114,$P$4)</f>
        <v>9</v>
      </c>
      <c r="Q114" s="61">
        <f t="shared" ref="Q114:Q117" si="97">IF(M114&lt;$Q$4,M114,$Q$4)</f>
        <v>9</v>
      </c>
      <c r="R114" s="48">
        <f t="shared" ref="R114:R118" si="98">N114*(O114-1)</f>
        <v>24</v>
      </c>
      <c r="S114" s="12">
        <v>153</v>
      </c>
      <c r="T114" s="48">
        <f t="shared" si="80"/>
        <v>153</v>
      </c>
      <c r="U114" s="48">
        <f t="shared" si="81"/>
        <v>129</v>
      </c>
      <c r="V114" s="48">
        <f t="shared" si="82"/>
        <v>168</v>
      </c>
      <c r="W114" s="48">
        <v>923</v>
      </c>
      <c r="X114" s="48">
        <f t="shared" si="89"/>
        <v>923</v>
      </c>
      <c r="Y114" s="48">
        <f t="shared" ref="Y114:Y117" si="99">IF(X114="",V114*-1,X114-V114)</f>
        <v>755</v>
      </c>
      <c r="Z114" s="48">
        <f t="shared" si="84"/>
        <v>1008</v>
      </c>
      <c r="AA114" s="64">
        <v>3574</v>
      </c>
      <c r="AB114" s="48">
        <f t="shared" si="75"/>
        <v>3574</v>
      </c>
      <c r="AC114" s="48">
        <f t="shared" si="76"/>
        <v>2566</v>
      </c>
      <c r="AD114" s="67">
        <f t="shared" ref="AD114:AD116" si="100">R114+V114+Z114</f>
        <v>1200</v>
      </c>
      <c r="AE114" s="67">
        <f t="shared" ref="AE114:AE126" si="101">IF(AND(S114="",W114="",AA114=""),"",IF(W114="",T114,IF(AA114="",T114+X114,(T114+X114+AB114))))</f>
        <v>4650</v>
      </c>
      <c r="AF114" s="50">
        <f t="shared" ref="AF114:AF116" si="102">IF(AE114="",(AD114*-1),AE114-AD114)</f>
        <v>3450</v>
      </c>
      <c r="AG114" s="92">
        <f>$AJ$1</f>
        <v>100</v>
      </c>
      <c r="AH114" s="92">
        <f t="shared" si="63"/>
        <v>637.5</v>
      </c>
      <c r="AI114" s="82">
        <f t="shared" si="64"/>
        <v>537.5</v>
      </c>
      <c r="AJ114" s="92">
        <f>$AJ$1</f>
        <v>100</v>
      </c>
      <c r="AK114" s="92">
        <f>(W114/168*100)*($AJ$1/100)</f>
        <v>549.40476190476181</v>
      </c>
      <c r="AL114" s="82">
        <f t="shared" si="94"/>
        <v>449.40476190476181</v>
      </c>
      <c r="AM114" s="92">
        <f>$AJ$1</f>
        <v>100</v>
      </c>
      <c r="AN114" s="92">
        <f>((AA114/Z114)*100)*($AJ$1/100)</f>
        <v>354.56349206349205</v>
      </c>
      <c r="AO114" s="82">
        <f t="shared" si="65"/>
        <v>254.56349206349205</v>
      </c>
      <c r="AP114" s="82">
        <f t="shared" si="83"/>
        <v>1241.468253968254</v>
      </c>
    </row>
    <row r="115" spans="9:42" s="33" customFormat="1" ht="12.75" customHeight="1" x14ac:dyDescent="0.2">
      <c r="I115" s="29">
        <v>43960</v>
      </c>
      <c r="J115" s="6" t="s">
        <v>32</v>
      </c>
      <c r="K115" s="6" t="s">
        <v>45</v>
      </c>
      <c r="L115" s="6">
        <v>4</v>
      </c>
      <c r="M115" s="6">
        <v>9</v>
      </c>
      <c r="N115" s="61">
        <v>3</v>
      </c>
      <c r="O115" s="61">
        <f t="shared" si="95"/>
        <v>9</v>
      </c>
      <c r="P115" s="61">
        <f t="shared" si="96"/>
        <v>9</v>
      </c>
      <c r="Q115" s="61">
        <f t="shared" si="97"/>
        <v>9</v>
      </c>
      <c r="R115" s="48">
        <f t="shared" si="98"/>
        <v>24</v>
      </c>
      <c r="S115" s="12"/>
      <c r="T115" s="48">
        <f t="shared" si="80"/>
        <v>0</v>
      </c>
      <c r="U115" s="48">
        <f t="shared" si="81"/>
        <v>-24</v>
      </c>
      <c r="V115" s="48">
        <f t="shared" si="82"/>
        <v>168</v>
      </c>
      <c r="W115" s="48"/>
      <c r="X115" s="48">
        <f t="shared" si="89"/>
        <v>0</v>
      </c>
      <c r="Y115" s="48">
        <f t="shared" si="99"/>
        <v>-168</v>
      </c>
      <c r="Z115" s="48">
        <f t="shared" si="84"/>
        <v>1008</v>
      </c>
      <c r="AA115" s="64"/>
      <c r="AB115" s="48">
        <f t="shared" si="75"/>
        <v>0</v>
      </c>
      <c r="AC115" s="48">
        <f t="shared" si="76"/>
        <v>-1008</v>
      </c>
      <c r="AD115" s="67">
        <f t="shared" si="100"/>
        <v>1200</v>
      </c>
      <c r="AE115" s="67" t="str">
        <f t="shared" si="101"/>
        <v/>
      </c>
      <c r="AF115" s="50">
        <f t="shared" si="102"/>
        <v>-1200</v>
      </c>
      <c r="AG115" s="92">
        <f>$AJ$1</f>
        <v>100</v>
      </c>
      <c r="AH115" s="92">
        <f t="shared" si="63"/>
        <v>0</v>
      </c>
      <c r="AI115" s="82">
        <f t="shared" si="64"/>
        <v>-100</v>
      </c>
      <c r="AJ115" s="92">
        <f>$AJ$1</f>
        <v>100</v>
      </c>
      <c r="AK115" s="92">
        <f>(W115/168*100)*($AJ$1/100)</f>
        <v>0</v>
      </c>
      <c r="AL115" s="82">
        <f t="shared" si="94"/>
        <v>-100</v>
      </c>
      <c r="AM115" s="92">
        <f>$AJ$1</f>
        <v>100</v>
      </c>
      <c r="AN115" s="92">
        <f>((AA115/Z115)*100)*($AJ$1/100)</f>
        <v>0</v>
      </c>
      <c r="AO115" s="82">
        <f t="shared" si="65"/>
        <v>-100</v>
      </c>
      <c r="AP115" s="82">
        <f t="shared" si="83"/>
        <v>-300</v>
      </c>
    </row>
    <row r="116" spans="9:42" s="33" customFormat="1" ht="12.75" customHeight="1" x14ac:dyDescent="0.2">
      <c r="I116" s="29">
        <v>43960</v>
      </c>
      <c r="J116" s="6" t="s">
        <v>32</v>
      </c>
      <c r="K116" s="6" t="s">
        <v>45</v>
      </c>
      <c r="L116" s="6">
        <v>5</v>
      </c>
      <c r="M116" s="6">
        <v>12</v>
      </c>
      <c r="N116" s="61">
        <v>3</v>
      </c>
      <c r="O116" s="61">
        <f t="shared" si="95"/>
        <v>9</v>
      </c>
      <c r="P116" s="61">
        <f t="shared" si="96"/>
        <v>9</v>
      </c>
      <c r="Q116" s="61">
        <f t="shared" si="97"/>
        <v>12</v>
      </c>
      <c r="R116" s="48">
        <f t="shared" si="98"/>
        <v>24</v>
      </c>
      <c r="S116" s="12"/>
      <c r="T116" s="48">
        <f t="shared" si="80"/>
        <v>0</v>
      </c>
      <c r="U116" s="48">
        <f t="shared" si="81"/>
        <v>-24</v>
      </c>
      <c r="V116" s="48">
        <f t="shared" si="82"/>
        <v>168</v>
      </c>
      <c r="W116" s="48"/>
      <c r="X116" s="48">
        <f t="shared" si="89"/>
        <v>0</v>
      </c>
      <c r="Y116" s="48">
        <f t="shared" si="99"/>
        <v>-168</v>
      </c>
      <c r="Z116" s="48">
        <f t="shared" si="84"/>
        <v>1512</v>
      </c>
      <c r="AA116" s="64"/>
      <c r="AB116" s="48">
        <f t="shared" si="75"/>
        <v>0</v>
      </c>
      <c r="AC116" s="48">
        <f t="shared" si="76"/>
        <v>-1512</v>
      </c>
      <c r="AD116" s="67">
        <f t="shared" si="100"/>
        <v>1704</v>
      </c>
      <c r="AE116" s="67" t="str">
        <f t="shared" si="101"/>
        <v/>
      </c>
      <c r="AF116" s="50">
        <f t="shared" si="102"/>
        <v>-1704</v>
      </c>
      <c r="AG116" s="92">
        <f>$AJ$1</f>
        <v>100</v>
      </c>
      <c r="AH116" s="92">
        <f t="shared" si="63"/>
        <v>0</v>
      </c>
      <c r="AI116" s="82">
        <f t="shared" si="64"/>
        <v>-100</v>
      </c>
      <c r="AJ116" s="92">
        <f>$AJ$1</f>
        <v>100</v>
      </c>
      <c r="AK116" s="92">
        <f>(W116/168*100)*($AJ$1/100)</f>
        <v>0</v>
      </c>
      <c r="AL116" s="82">
        <f t="shared" si="94"/>
        <v>-100</v>
      </c>
      <c r="AM116" s="92">
        <f>$AJ$1</f>
        <v>100</v>
      </c>
      <c r="AN116" s="92">
        <f>((AA116/Z116)*100)*($AJ$1/100)</f>
        <v>0</v>
      </c>
      <c r="AO116" s="82">
        <f t="shared" si="65"/>
        <v>-100</v>
      </c>
      <c r="AP116" s="82">
        <f t="shared" si="83"/>
        <v>-300</v>
      </c>
    </row>
    <row r="117" spans="9:42" s="33" customFormat="1" ht="12.75" customHeight="1" x14ac:dyDescent="0.2">
      <c r="I117" s="29">
        <v>43960</v>
      </c>
      <c r="J117" s="6" t="s">
        <v>32</v>
      </c>
      <c r="K117" s="6" t="s">
        <v>45</v>
      </c>
      <c r="L117" s="6">
        <v>6</v>
      </c>
      <c r="M117" s="6">
        <v>9</v>
      </c>
      <c r="N117" s="61">
        <v>3</v>
      </c>
      <c r="O117" s="61">
        <f t="shared" si="95"/>
        <v>9</v>
      </c>
      <c r="P117" s="61">
        <f t="shared" si="96"/>
        <v>9</v>
      </c>
      <c r="Q117" s="61">
        <f t="shared" si="97"/>
        <v>9</v>
      </c>
      <c r="R117" s="48">
        <f t="shared" si="98"/>
        <v>24</v>
      </c>
      <c r="S117" s="12">
        <v>106</v>
      </c>
      <c r="T117" s="48">
        <f t="shared" si="80"/>
        <v>106</v>
      </c>
      <c r="U117" s="48">
        <f t="shared" si="81"/>
        <v>82</v>
      </c>
      <c r="V117" s="48">
        <f t="shared" si="82"/>
        <v>168</v>
      </c>
      <c r="W117" s="48">
        <v>1200</v>
      </c>
      <c r="X117" s="48">
        <f t="shared" si="89"/>
        <v>1200</v>
      </c>
      <c r="Y117" s="48">
        <f t="shared" si="99"/>
        <v>1032</v>
      </c>
      <c r="Z117" s="48">
        <f t="shared" si="84"/>
        <v>1008</v>
      </c>
      <c r="AA117" s="64">
        <v>3800</v>
      </c>
      <c r="AB117" s="48">
        <f t="shared" ref="AB117:AB126" si="103">AA117</f>
        <v>3800</v>
      </c>
      <c r="AC117" s="48">
        <f t="shared" ref="AC117:AC126" si="104">IF(AB117="",Z117*-1,AB117-Z117)</f>
        <v>2792</v>
      </c>
      <c r="AD117" s="67">
        <f t="shared" ref="AD117:AD126" si="105">R117+V117+Z117</f>
        <v>1200</v>
      </c>
      <c r="AE117" s="67">
        <f t="shared" si="101"/>
        <v>5106</v>
      </c>
      <c r="AF117" s="50">
        <f t="shared" ref="AF117:AF126" si="106">IF(AE117="",(AD117*-1),AE117-AD117)</f>
        <v>3906</v>
      </c>
      <c r="AG117" s="92">
        <f>$AJ$1</f>
        <v>100</v>
      </c>
      <c r="AH117" s="92">
        <f t="shared" si="63"/>
        <v>441.66666666666669</v>
      </c>
      <c r="AI117" s="82">
        <f t="shared" si="64"/>
        <v>341.66666666666669</v>
      </c>
      <c r="AJ117" s="92">
        <f>$AJ$1</f>
        <v>100</v>
      </c>
      <c r="AK117" s="92">
        <f>(W117/168*100)*($AJ$1/100)</f>
        <v>714.28571428571433</v>
      </c>
      <c r="AL117" s="82">
        <f t="shared" ref="AL117:AL126" si="107">AK117-AJ117</f>
        <v>614.28571428571433</v>
      </c>
      <c r="AM117" s="92">
        <f>$AJ$1</f>
        <v>100</v>
      </c>
      <c r="AN117" s="92">
        <f>((AA117/Z117)*100)*($AJ$1/100)</f>
        <v>376.98412698412699</v>
      </c>
      <c r="AO117" s="82">
        <f t="shared" ref="AO117:AO126" si="108">AN117-AM117</f>
        <v>276.98412698412699</v>
      </c>
      <c r="AP117" s="82">
        <f t="shared" si="83"/>
        <v>1232.936507936508</v>
      </c>
    </row>
    <row r="118" spans="9:42" s="33" customFormat="1" ht="12.75" customHeight="1" x14ac:dyDescent="0.2">
      <c r="I118" s="29">
        <v>43960</v>
      </c>
      <c r="J118" s="6" t="s">
        <v>32</v>
      </c>
      <c r="K118" s="6" t="s">
        <v>45</v>
      </c>
      <c r="L118" s="6">
        <v>7</v>
      </c>
      <c r="M118" s="6">
        <v>10</v>
      </c>
      <c r="N118" s="61">
        <v>3</v>
      </c>
      <c r="O118" s="61">
        <f t="shared" ref="O118:O126" si="109">IF(M118&lt;$O$4,M118,$O$4)</f>
        <v>9</v>
      </c>
      <c r="P118" s="61">
        <f t="shared" ref="P118:P126" si="110">IF(M118&lt;$P$4,M118,$P$4)</f>
        <v>9</v>
      </c>
      <c r="Q118" s="61">
        <f t="shared" ref="Q118:Q126" si="111">IF(M118&lt;$Q$4,M118,$Q$4)</f>
        <v>10</v>
      </c>
      <c r="R118" s="48">
        <f t="shared" si="98"/>
        <v>24</v>
      </c>
      <c r="S118" s="12">
        <v>24</v>
      </c>
      <c r="T118" s="48">
        <f t="shared" si="80"/>
        <v>24</v>
      </c>
      <c r="U118" s="48">
        <f t="shared" si="81"/>
        <v>0</v>
      </c>
      <c r="V118" s="48">
        <f t="shared" si="82"/>
        <v>168</v>
      </c>
      <c r="W118" s="48">
        <v>303</v>
      </c>
      <c r="X118" s="48">
        <f t="shared" ref="X118:X126" si="112">W118</f>
        <v>303</v>
      </c>
      <c r="Y118" s="48">
        <f t="shared" ref="Y118:Y126" si="113">IF(X118="",V118*-1,X118-V118)</f>
        <v>135</v>
      </c>
      <c r="Z118" s="48">
        <f t="shared" ref="Z118:Z126" si="114">V118*(Q118-3)</f>
        <v>1176</v>
      </c>
      <c r="AA118" s="64">
        <v>2319</v>
      </c>
      <c r="AB118" s="48">
        <f t="shared" si="103"/>
        <v>2319</v>
      </c>
      <c r="AC118" s="48">
        <f t="shared" si="104"/>
        <v>1143</v>
      </c>
      <c r="AD118" s="67">
        <f t="shared" si="105"/>
        <v>1368</v>
      </c>
      <c r="AE118" s="67">
        <f t="shared" si="101"/>
        <v>2646</v>
      </c>
      <c r="AF118" s="50">
        <f t="shared" si="106"/>
        <v>1278</v>
      </c>
      <c r="AG118" s="92">
        <f>$AJ$1</f>
        <v>100</v>
      </c>
      <c r="AH118" s="92">
        <f t="shared" si="63"/>
        <v>100</v>
      </c>
      <c r="AI118" s="82">
        <f t="shared" si="64"/>
        <v>0</v>
      </c>
      <c r="AJ118" s="92">
        <f>$AJ$1</f>
        <v>100</v>
      </c>
      <c r="AK118" s="92">
        <f>(W118/168*100)*($AJ$1/100)</f>
        <v>180.35714285714286</v>
      </c>
      <c r="AL118" s="82">
        <f t="shared" si="107"/>
        <v>80.357142857142861</v>
      </c>
      <c r="AM118" s="92">
        <f>$AJ$1</f>
        <v>100</v>
      </c>
      <c r="AN118" s="92">
        <f>((AA118/Z118)*100)*($AJ$1/100)</f>
        <v>197.19387755102039</v>
      </c>
      <c r="AO118" s="82">
        <f t="shared" si="108"/>
        <v>97.193877551020393</v>
      </c>
      <c r="AP118" s="82">
        <f t="shared" si="83"/>
        <v>177.55102040816325</v>
      </c>
    </row>
    <row r="119" spans="9:42" s="33" customFormat="1" ht="12.75" customHeight="1" x14ac:dyDescent="0.2">
      <c r="I119" s="29">
        <v>43960</v>
      </c>
      <c r="J119" s="6" t="s">
        <v>32</v>
      </c>
      <c r="K119" s="6" t="s">
        <v>45</v>
      </c>
      <c r="L119" s="6">
        <v>8</v>
      </c>
      <c r="M119" s="6">
        <v>10</v>
      </c>
      <c r="N119" s="61">
        <v>3</v>
      </c>
      <c r="O119" s="61">
        <f t="shared" si="109"/>
        <v>9</v>
      </c>
      <c r="P119" s="61">
        <f t="shared" si="110"/>
        <v>9</v>
      </c>
      <c r="Q119" s="61">
        <f t="shared" si="111"/>
        <v>10</v>
      </c>
      <c r="R119" s="48">
        <f>N119*(O119-1)</f>
        <v>24</v>
      </c>
      <c r="S119" s="12"/>
      <c r="T119" s="48">
        <f t="shared" si="80"/>
        <v>0</v>
      </c>
      <c r="U119" s="48">
        <f t="shared" si="81"/>
        <v>-24</v>
      </c>
      <c r="V119" s="48">
        <f t="shared" si="82"/>
        <v>168</v>
      </c>
      <c r="W119" s="48"/>
      <c r="X119" s="48">
        <f t="shared" si="112"/>
        <v>0</v>
      </c>
      <c r="Y119" s="48">
        <f t="shared" si="113"/>
        <v>-168</v>
      </c>
      <c r="Z119" s="48">
        <f t="shared" si="114"/>
        <v>1176</v>
      </c>
      <c r="AA119" s="64"/>
      <c r="AB119" s="48">
        <f t="shared" si="103"/>
        <v>0</v>
      </c>
      <c r="AC119" s="48">
        <f t="shared" si="104"/>
        <v>-1176</v>
      </c>
      <c r="AD119" s="67">
        <f t="shared" si="105"/>
        <v>1368</v>
      </c>
      <c r="AE119" s="67" t="str">
        <f t="shared" si="101"/>
        <v/>
      </c>
      <c r="AF119" s="50">
        <f t="shared" si="106"/>
        <v>-1368</v>
      </c>
      <c r="AG119" s="92">
        <f>$AJ$1</f>
        <v>100</v>
      </c>
      <c r="AH119" s="92">
        <f t="shared" si="63"/>
        <v>0</v>
      </c>
      <c r="AI119" s="82">
        <f t="shared" si="64"/>
        <v>-100</v>
      </c>
      <c r="AJ119" s="92">
        <f>$AJ$1</f>
        <v>100</v>
      </c>
      <c r="AK119" s="92">
        <f>(W119/168*100)*($AJ$1/100)</f>
        <v>0</v>
      </c>
      <c r="AL119" s="82">
        <f t="shared" si="107"/>
        <v>-100</v>
      </c>
      <c r="AM119" s="92">
        <f>$AJ$1</f>
        <v>100</v>
      </c>
      <c r="AN119" s="92">
        <f>((AA119/Z119)*100)*($AJ$1/100)</f>
        <v>0</v>
      </c>
      <c r="AO119" s="82">
        <f t="shared" si="108"/>
        <v>-100</v>
      </c>
      <c r="AP119" s="82">
        <f t="shared" si="83"/>
        <v>-300</v>
      </c>
    </row>
    <row r="120" spans="9:42" s="33" customFormat="1" ht="12.75" customHeight="1" x14ac:dyDescent="0.2">
      <c r="I120" s="29">
        <v>43967</v>
      </c>
      <c r="J120" s="6" t="s">
        <v>3</v>
      </c>
      <c r="K120" s="6" t="s">
        <v>45</v>
      </c>
      <c r="L120" s="6">
        <v>1</v>
      </c>
      <c r="M120" s="6">
        <v>10</v>
      </c>
      <c r="N120" s="61">
        <v>3</v>
      </c>
      <c r="O120" s="61">
        <f t="shared" si="109"/>
        <v>9</v>
      </c>
      <c r="P120" s="61">
        <f t="shared" si="110"/>
        <v>9</v>
      </c>
      <c r="Q120" s="61">
        <f t="shared" si="111"/>
        <v>10</v>
      </c>
      <c r="R120" s="48">
        <f t="shared" ref="R120:R126" si="115">N120*(O120-1)</f>
        <v>24</v>
      </c>
      <c r="S120" s="12">
        <v>39.1</v>
      </c>
      <c r="T120" s="48">
        <f t="shared" si="80"/>
        <v>39.1</v>
      </c>
      <c r="U120" s="48">
        <f t="shared" si="81"/>
        <v>15.100000000000001</v>
      </c>
      <c r="V120" s="48">
        <f t="shared" si="82"/>
        <v>168</v>
      </c>
      <c r="W120" s="48">
        <v>200</v>
      </c>
      <c r="X120" s="48">
        <f t="shared" si="112"/>
        <v>200</v>
      </c>
      <c r="Y120" s="48">
        <f t="shared" si="113"/>
        <v>32</v>
      </c>
      <c r="Z120" s="48">
        <f t="shared" si="114"/>
        <v>1176</v>
      </c>
      <c r="AA120" s="64">
        <v>1347</v>
      </c>
      <c r="AB120" s="48">
        <f t="shared" si="103"/>
        <v>1347</v>
      </c>
      <c r="AC120" s="48">
        <f t="shared" si="104"/>
        <v>171</v>
      </c>
      <c r="AD120" s="67">
        <f t="shared" si="105"/>
        <v>1368</v>
      </c>
      <c r="AE120" s="67">
        <f t="shared" si="101"/>
        <v>1586.1</v>
      </c>
      <c r="AF120" s="50">
        <f t="shared" si="106"/>
        <v>218.09999999999991</v>
      </c>
      <c r="AG120" s="92">
        <f>$AJ$1</f>
        <v>100</v>
      </c>
      <c r="AH120" s="92">
        <f t="shared" si="63"/>
        <v>162.91666666666666</v>
      </c>
      <c r="AI120" s="82">
        <f t="shared" si="64"/>
        <v>62.916666666666657</v>
      </c>
      <c r="AJ120" s="92">
        <f>$AJ$1</f>
        <v>100</v>
      </c>
      <c r="AK120" s="92">
        <f>(W120/168*100)*($AJ$1/100)</f>
        <v>119.04761904761905</v>
      </c>
      <c r="AL120" s="82">
        <f t="shared" si="107"/>
        <v>19.047619047619051</v>
      </c>
      <c r="AM120" s="92">
        <f>$AJ$1</f>
        <v>100</v>
      </c>
      <c r="AN120" s="92">
        <f>((AA120/Z120)*100)*($AJ$1/100)</f>
        <v>114.54081632653062</v>
      </c>
      <c r="AO120" s="82">
        <f t="shared" si="108"/>
        <v>14.540816326530617</v>
      </c>
      <c r="AP120" s="82">
        <f t="shared" si="83"/>
        <v>96.505102040816325</v>
      </c>
    </row>
    <row r="121" spans="9:42" s="33" customFormat="1" ht="12.75" customHeight="1" x14ac:dyDescent="0.2">
      <c r="I121" s="29">
        <v>43967</v>
      </c>
      <c r="J121" s="6" t="s">
        <v>3</v>
      </c>
      <c r="K121" s="6" t="s">
        <v>45</v>
      </c>
      <c r="L121" s="6">
        <v>3</v>
      </c>
      <c r="M121" s="6">
        <v>13</v>
      </c>
      <c r="N121" s="61">
        <v>3</v>
      </c>
      <c r="O121" s="61">
        <f t="shared" si="109"/>
        <v>9</v>
      </c>
      <c r="P121" s="61">
        <f t="shared" si="110"/>
        <v>9</v>
      </c>
      <c r="Q121" s="61">
        <f t="shared" si="111"/>
        <v>12</v>
      </c>
      <c r="R121" s="48">
        <f t="shared" si="115"/>
        <v>24</v>
      </c>
      <c r="S121" s="12"/>
      <c r="T121" s="48">
        <f t="shared" si="80"/>
        <v>0</v>
      </c>
      <c r="U121" s="48">
        <f t="shared" si="81"/>
        <v>-24</v>
      </c>
      <c r="V121" s="48">
        <f t="shared" si="82"/>
        <v>168</v>
      </c>
      <c r="W121" s="48"/>
      <c r="X121" s="48">
        <f t="shared" si="112"/>
        <v>0</v>
      </c>
      <c r="Y121" s="48">
        <f t="shared" si="113"/>
        <v>-168</v>
      </c>
      <c r="Z121" s="48">
        <f t="shared" si="114"/>
        <v>1512</v>
      </c>
      <c r="AA121" s="64"/>
      <c r="AB121" s="48">
        <f t="shared" si="103"/>
        <v>0</v>
      </c>
      <c r="AC121" s="48">
        <f t="shared" si="104"/>
        <v>-1512</v>
      </c>
      <c r="AD121" s="67">
        <f t="shared" si="105"/>
        <v>1704</v>
      </c>
      <c r="AE121" s="67" t="str">
        <f t="shared" si="101"/>
        <v/>
      </c>
      <c r="AF121" s="50">
        <f t="shared" si="106"/>
        <v>-1704</v>
      </c>
      <c r="AG121" s="92">
        <f>$AJ$1</f>
        <v>100</v>
      </c>
      <c r="AH121" s="92">
        <f t="shared" si="63"/>
        <v>0</v>
      </c>
      <c r="AI121" s="82">
        <f t="shared" si="64"/>
        <v>-100</v>
      </c>
      <c r="AJ121" s="92">
        <f>$AJ$1</f>
        <v>100</v>
      </c>
      <c r="AK121" s="92">
        <f>(W121/168*100)*($AJ$1/100)</f>
        <v>0</v>
      </c>
      <c r="AL121" s="82">
        <f t="shared" si="107"/>
        <v>-100</v>
      </c>
      <c r="AM121" s="92">
        <f>$AJ$1</f>
        <v>100</v>
      </c>
      <c r="AN121" s="92">
        <f>((AA121/Z121)*100)*($AJ$1/100)</f>
        <v>0</v>
      </c>
      <c r="AO121" s="82">
        <f t="shared" si="108"/>
        <v>-100</v>
      </c>
      <c r="AP121" s="82">
        <f t="shared" si="83"/>
        <v>-300</v>
      </c>
    </row>
    <row r="122" spans="9:42" s="33" customFormat="1" ht="12.75" customHeight="1" x14ac:dyDescent="0.2">
      <c r="I122" s="29">
        <v>43967</v>
      </c>
      <c r="J122" s="6" t="s">
        <v>3</v>
      </c>
      <c r="K122" s="6" t="s">
        <v>45</v>
      </c>
      <c r="L122" s="6">
        <v>5</v>
      </c>
      <c r="M122" s="6">
        <v>10</v>
      </c>
      <c r="N122" s="61">
        <v>3</v>
      </c>
      <c r="O122" s="61">
        <f t="shared" si="109"/>
        <v>9</v>
      </c>
      <c r="P122" s="61">
        <f t="shared" si="110"/>
        <v>9</v>
      </c>
      <c r="Q122" s="61">
        <f t="shared" si="111"/>
        <v>10</v>
      </c>
      <c r="R122" s="48">
        <f t="shared" si="115"/>
        <v>24</v>
      </c>
      <c r="S122" s="12">
        <v>28.3</v>
      </c>
      <c r="T122" s="48">
        <f t="shared" si="80"/>
        <v>28.3</v>
      </c>
      <c r="U122" s="48">
        <f t="shared" si="81"/>
        <v>4.3000000000000007</v>
      </c>
      <c r="V122" s="48">
        <f t="shared" si="82"/>
        <v>168</v>
      </c>
      <c r="W122" s="48">
        <v>194</v>
      </c>
      <c r="X122" s="48">
        <f t="shared" si="112"/>
        <v>194</v>
      </c>
      <c r="Y122" s="48">
        <f t="shared" si="113"/>
        <v>26</v>
      </c>
      <c r="Z122" s="48">
        <f t="shared" si="114"/>
        <v>1176</v>
      </c>
      <c r="AA122" s="64">
        <v>709</v>
      </c>
      <c r="AB122" s="48">
        <f t="shared" si="103"/>
        <v>709</v>
      </c>
      <c r="AC122" s="48">
        <f t="shared" si="104"/>
        <v>-467</v>
      </c>
      <c r="AD122" s="67">
        <f t="shared" si="105"/>
        <v>1368</v>
      </c>
      <c r="AE122" s="67">
        <f t="shared" si="101"/>
        <v>931.3</v>
      </c>
      <c r="AF122" s="50">
        <f t="shared" si="106"/>
        <v>-436.70000000000005</v>
      </c>
      <c r="AG122" s="92">
        <f>$AJ$1</f>
        <v>100</v>
      </c>
      <c r="AH122" s="92">
        <f t="shared" si="63"/>
        <v>117.91666666666667</v>
      </c>
      <c r="AI122" s="82">
        <f t="shared" si="64"/>
        <v>17.916666666666671</v>
      </c>
      <c r="AJ122" s="92">
        <f>$AJ$1</f>
        <v>100</v>
      </c>
      <c r="AK122" s="92">
        <f>(W122/168*100)*($AJ$1/100)</f>
        <v>115.47619047619047</v>
      </c>
      <c r="AL122" s="82">
        <f t="shared" si="107"/>
        <v>15.476190476190467</v>
      </c>
      <c r="AM122" s="92">
        <f>$AJ$1</f>
        <v>100</v>
      </c>
      <c r="AN122" s="92">
        <f>((AA122/Z122)*100)*($AJ$1/100)</f>
        <v>60.289115646258509</v>
      </c>
      <c r="AO122" s="82">
        <f t="shared" si="108"/>
        <v>-39.710884353741491</v>
      </c>
      <c r="AP122" s="82">
        <f t="shared" si="83"/>
        <v>-6.3180272108843525</v>
      </c>
    </row>
    <row r="123" spans="9:42" s="33" customFormat="1" ht="12.75" customHeight="1" x14ac:dyDescent="0.2">
      <c r="I123" s="29">
        <v>43967</v>
      </c>
      <c r="J123" s="6" t="s">
        <v>3</v>
      </c>
      <c r="K123" s="6" t="s">
        <v>45</v>
      </c>
      <c r="L123" s="6">
        <v>6</v>
      </c>
      <c r="M123" s="6">
        <v>11</v>
      </c>
      <c r="N123" s="61">
        <v>3</v>
      </c>
      <c r="O123" s="61">
        <f t="shared" si="109"/>
        <v>9</v>
      </c>
      <c r="P123" s="61">
        <f t="shared" si="110"/>
        <v>9</v>
      </c>
      <c r="Q123" s="61">
        <f t="shared" si="111"/>
        <v>11</v>
      </c>
      <c r="R123" s="48">
        <f t="shared" si="115"/>
        <v>24</v>
      </c>
      <c r="S123" s="12">
        <v>16.5</v>
      </c>
      <c r="T123" s="48">
        <f t="shared" si="80"/>
        <v>16.5</v>
      </c>
      <c r="U123" s="48">
        <f t="shared" si="81"/>
        <v>-7.5</v>
      </c>
      <c r="V123" s="48">
        <f t="shared" si="82"/>
        <v>168</v>
      </c>
      <c r="W123" s="48"/>
      <c r="X123" s="48">
        <f t="shared" si="112"/>
        <v>0</v>
      </c>
      <c r="Y123" s="48">
        <f t="shared" si="113"/>
        <v>-168</v>
      </c>
      <c r="Z123" s="48">
        <f t="shared" si="114"/>
        <v>1344</v>
      </c>
      <c r="AA123" s="64"/>
      <c r="AB123" s="48">
        <f t="shared" si="103"/>
        <v>0</v>
      </c>
      <c r="AC123" s="48">
        <f t="shared" si="104"/>
        <v>-1344</v>
      </c>
      <c r="AD123" s="67">
        <f t="shared" si="105"/>
        <v>1536</v>
      </c>
      <c r="AE123" s="67">
        <f t="shared" si="101"/>
        <v>16.5</v>
      </c>
      <c r="AF123" s="50">
        <f t="shared" si="106"/>
        <v>-1519.5</v>
      </c>
      <c r="AG123" s="92">
        <f>$AJ$1</f>
        <v>100</v>
      </c>
      <c r="AH123" s="92">
        <f t="shared" si="63"/>
        <v>68.75</v>
      </c>
      <c r="AI123" s="82">
        <f t="shared" si="64"/>
        <v>-31.25</v>
      </c>
      <c r="AJ123" s="92">
        <f>$AJ$1</f>
        <v>100</v>
      </c>
      <c r="AK123" s="92">
        <f>(W123/168*100)*($AJ$1/100)</f>
        <v>0</v>
      </c>
      <c r="AL123" s="82">
        <f t="shared" si="107"/>
        <v>-100</v>
      </c>
      <c r="AM123" s="92">
        <f>$AJ$1</f>
        <v>100</v>
      </c>
      <c r="AN123" s="92">
        <f>((AA123/Z123)*100)*($AJ$1/100)</f>
        <v>0</v>
      </c>
      <c r="AO123" s="82">
        <f t="shared" si="108"/>
        <v>-100</v>
      </c>
      <c r="AP123" s="82">
        <f t="shared" si="83"/>
        <v>-231.25</v>
      </c>
    </row>
    <row r="124" spans="9:42" s="33" customFormat="1" ht="12.75" customHeight="1" x14ac:dyDescent="0.2">
      <c r="I124" s="29">
        <v>43967</v>
      </c>
      <c r="J124" s="6" t="s">
        <v>3</v>
      </c>
      <c r="K124" s="6" t="s">
        <v>45</v>
      </c>
      <c r="L124" s="6">
        <v>7</v>
      </c>
      <c r="M124" s="6">
        <v>14</v>
      </c>
      <c r="N124" s="61">
        <v>3</v>
      </c>
      <c r="O124" s="61">
        <f t="shared" si="109"/>
        <v>9</v>
      </c>
      <c r="P124" s="61">
        <f t="shared" si="110"/>
        <v>9</v>
      </c>
      <c r="Q124" s="61">
        <f t="shared" si="111"/>
        <v>12</v>
      </c>
      <c r="R124" s="48">
        <f t="shared" si="115"/>
        <v>24</v>
      </c>
      <c r="S124" s="12">
        <v>315.2</v>
      </c>
      <c r="T124" s="48">
        <f t="shared" si="80"/>
        <v>315.2</v>
      </c>
      <c r="U124" s="48">
        <f t="shared" si="81"/>
        <v>291.2</v>
      </c>
      <c r="V124" s="48">
        <f t="shared" si="82"/>
        <v>168</v>
      </c>
      <c r="W124" s="48">
        <v>2932</v>
      </c>
      <c r="X124" s="48">
        <f t="shared" si="112"/>
        <v>2932</v>
      </c>
      <c r="Y124" s="48">
        <f t="shared" si="113"/>
        <v>2764</v>
      </c>
      <c r="Z124" s="48">
        <f t="shared" si="114"/>
        <v>1512</v>
      </c>
      <c r="AA124" s="64">
        <v>39294</v>
      </c>
      <c r="AB124" s="48">
        <f t="shared" si="103"/>
        <v>39294</v>
      </c>
      <c r="AC124" s="48">
        <f t="shared" si="104"/>
        <v>37782</v>
      </c>
      <c r="AD124" s="67">
        <f t="shared" si="105"/>
        <v>1704</v>
      </c>
      <c r="AE124" s="67">
        <f t="shared" si="101"/>
        <v>42541.2</v>
      </c>
      <c r="AF124" s="50">
        <f t="shared" si="106"/>
        <v>40837.199999999997</v>
      </c>
      <c r="AG124" s="92">
        <f>$AJ$1</f>
        <v>100</v>
      </c>
      <c r="AH124" s="92">
        <f t="shared" si="63"/>
        <v>1313.3333333333333</v>
      </c>
      <c r="AI124" s="82">
        <f t="shared" si="64"/>
        <v>1213.3333333333333</v>
      </c>
      <c r="AJ124" s="92">
        <f>$AJ$1</f>
        <v>100</v>
      </c>
      <c r="AK124" s="92">
        <f>(W124/168*100)*($AJ$1/100)</f>
        <v>1745.2380952380952</v>
      </c>
      <c r="AL124" s="82">
        <f t="shared" si="107"/>
        <v>1645.2380952380952</v>
      </c>
      <c r="AM124" s="92">
        <f>$AJ$1</f>
        <v>100</v>
      </c>
      <c r="AN124" s="92">
        <f>((AA124/Z124)*100)*($AJ$1/100)</f>
        <v>2598.8095238095239</v>
      </c>
      <c r="AO124" s="82">
        <f t="shared" si="108"/>
        <v>2498.8095238095239</v>
      </c>
      <c r="AP124" s="82">
        <f t="shared" si="83"/>
        <v>5357.3809523809523</v>
      </c>
    </row>
    <row r="125" spans="9:42" s="33" customFormat="1" ht="12.75" customHeight="1" x14ac:dyDescent="0.2">
      <c r="I125" s="29">
        <v>43967</v>
      </c>
      <c r="J125" s="6" t="s">
        <v>3</v>
      </c>
      <c r="K125" s="6" t="s">
        <v>45</v>
      </c>
      <c r="L125" s="6">
        <v>8</v>
      </c>
      <c r="M125" s="6">
        <v>14</v>
      </c>
      <c r="N125" s="61">
        <v>3</v>
      </c>
      <c r="O125" s="61">
        <f t="shared" si="109"/>
        <v>9</v>
      </c>
      <c r="P125" s="61">
        <f t="shared" si="110"/>
        <v>9</v>
      </c>
      <c r="Q125" s="61">
        <f t="shared" si="111"/>
        <v>12</v>
      </c>
      <c r="R125" s="48">
        <f t="shared" si="115"/>
        <v>24</v>
      </c>
      <c r="S125" s="12">
        <v>16.7</v>
      </c>
      <c r="T125" s="48">
        <f t="shared" si="80"/>
        <v>16.7</v>
      </c>
      <c r="U125" s="48">
        <f t="shared" si="81"/>
        <v>-7.3000000000000007</v>
      </c>
      <c r="V125" s="48">
        <f t="shared" si="82"/>
        <v>168</v>
      </c>
      <c r="W125" s="48"/>
      <c r="X125" s="48">
        <f t="shared" si="112"/>
        <v>0</v>
      </c>
      <c r="Y125" s="48">
        <f t="shared" si="113"/>
        <v>-168</v>
      </c>
      <c r="Z125" s="48">
        <f t="shared" si="114"/>
        <v>1512</v>
      </c>
      <c r="AA125" s="64"/>
      <c r="AB125" s="48">
        <f t="shared" si="103"/>
        <v>0</v>
      </c>
      <c r="AC125" s="48">
        <f t="shared" si="104"/>
        <v>-1512</v>
      </c>
      <c r="AD125" s="67">
        <f t="shared" si="105"/>
        <v>1704</v>
      </c>
      <c r="AE125" s="67">
        <f t="shared" si="101"/>
        <v>16.7</v>
      </c>
      <c r="AF125" s="50">
        <f t="shared" si="106"/>
        <v>-1687.3</v>
      </c>
      <c r="AG125" s="92">
        <f>$AJ$1</f>
        <v>100</v>
      </c>
      <c r="AH125" s="92">
        <f t="shared" si="63"/>
        <v>69.583333333333329</v>
      </c>
      <c r="AI125" s="82">
        <f t="shared" si="64"/>
        <v>-30.416666666666671</v>
      </c>
      <c r="AJ125" s="92">
        <f>$AJ$1</f>
        <v>100</v>
      </c>
      <c r="AK125" s="92">
        <f>(W125/168*100)*($AJ$1/100)</f>
        <v>0</v>
      </c>
      <c r="AL125" s="82">
        <f t="shared" si="107"/>
        <v>-100</v>
      </c>
      <c r="AM125" s="92">
        <f>$AJ$1</f>
        <v>100</v>
      </c>
      <c r="AN125" s="92">
        <f>((AA125/Z125)*100)*($AJ$1/100)</f>
        <v>0</v>
      </c>
      <c r="AO125" s="82">
        <f t="shared" si="108"/>
        <v>-100</v>
      </c>
      <c r="AP125" s="82">
        <f t="shared" si="83"/>
        <v>-230.41666666666669</v>
      </c>
    </row>
    <row r="126" spans="9:42" s="33" customFormat="1" ht="12.75" customHeight="1" x14ac:dyDescent="0.2">
      <c r="I126" s="29">
        <v>43967</v>
      </c>
      <c r="J126" s="6" t="s">
        <v>3</v>
      </c>
      <c r="K126" s="6" t="s">
        <v>45</v>
      </c>
      <c r="L126" s="6">
        <v>9</v>
      </c>
      <c r="M126" s="6">
        <v>13</v>
      </c>
      <c r="N126" s="61">
        <v>3</v>
      </c>
      <c r="O126" s="61">
        <f t="shared" si="109"/>
        <v>9</v>
      </c>
      <c r="P126" s="61">
        <f t="shared" si="110"/>
        <v>9</v>
      </c>
      <c r="Q126" s="61">
        <f t="shared" si="111"/>
        <v>12</v>
      </c>
      <c r="R126" s="48">
        <f t="shared" si="115"/>
        <v>24</v>
      </c>
      <c r="S126" s="12"/>
      <c r="T126" s="48">
        <f t="shared" si="80"/>
        <v>0</v>
      </c>
      <c r="U126" s="48">
        <f t="shared" si="81"/>
        <v>-24</v>
      </c>
      <c r="V126" s="48">
        <f t="shared" si="82"/>
        <v>168</v>
      </c>
      <c r="W126" s="48"/>
      <c r="X126" s="48">
        <f t="shared" si="112"/>
        <v>0</v>
      </c>
      <c r="Y126" s="48">
        <f t="shared" si="113"/>
        <v>-168</v>
      </c>
      <c r="Z126" s="48">
        <f t="shared" si="114"/>
        <v>1512</v>
      </c>
      <c r="AA126" s="64"/>
      <c r="AB126" s="48">
        <f t="shared" si="103"/>
        <v>0</v>
      </c>
      <c r="AC126" s="48">
        <f t="shared" si="104"/>
        <v>-1512</v>
      </c>
      <c r="AD126" s="67">
        <f t="shared" si="105"/>
        <v>1704</v>
      </c>
      <c r="AE126" s="67" t="str">
        <f t="shared" si="101"/>
        <v/>
      </c>
      <c r="AF126" s="50">
        <f t="shared" si="106"/>
        <v>-1704</v>
      </c>
      <c r="AG126" s="92">
        <f>$AJ$1</f>
        <v>100</v>
      </c>
      <c r="AH126" s="92">
        <f t="shared" si="63"/>
        <v>0</v>
      </c>
      <c r="AI126" s="82">
        <f t="shared" si="64"/>
        <v>-100</v>
      </c>
      <c r="AJ126" s="92">
        <f>$AJ$1</f>
        <v>100</v>
      </c>
      <c r="AK126" s="92">
        <f>(W126/168*100)*($AJ$1/100)</f>
        <v>0</v>
      </c>
      <c r="AL126" s="82">
        <f t="shared" si="107"/>
        <v>-100</v>
      </c>
      <c r="AM126" s="92">
        <f>$AJ$1</f>
        <v>100</v>
      </c>
      <c r="AN126" s="92">
        <f>((AA126/Z126)*100)*($AJ$1/100)</f>
        <v>0</v>
      </c>
      <c r="AO126" s="82">
        <f t="shared" si="108"/>
        <v>-100</v>
      </c>
      <c r="AP126" s="82">
        <f t="shared" si="83"/>
        <v>-300</v>
      </c>
    </row>
    <row r="127" spans="9:42" x14ac:dyDescent="0.25">
      <c r="I127" s="29"/>
      <c r="J127" s="41"/>
      <c r="K127" s="41"/>
      <c r="L127" s="6"/>
      <c r="M127" s="6"/>
      <c r="N127" s="61"/>
      <c r="O127" s="61"/>
      <c r="P127" s="61"/>
      <c r="Q127" s="61"/>
      <c r="R127" s="6"/>
      <c r="S127" s="12"/>
      <c r="T127" s="12"/>
      <c r="U127" s="12"/>
      <c r="V127" s="6"/>
      <c r="W127" s="12"/>
      <c r="X127" s="12"/>
      <c r="Y127" s="12"/>
      <c r="Z127" s="6"/>
      <c r="AA127" s="12"/>
      <c r="AB127" s="12"/>
      <c r="AC127" s="12"/>
      <c r="AD127" s="13"/>
      <c r="AE127" s="13"/>
      <c r="AF127" s="40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</row>
    <row r="128" spans="9:42" ht="29.25" customHeight="1" thickBot="1" x14ac:dyDescent="0.3">
      <c r="I128" s="30"/>
      <c r="J128" s="42"/>
      <c r="K128" s="42"/>
      <c r="L128" s="43"/>
      <c r="M128" s="43"/>
      <c r="N128" s="62"/>
      <c r="O128" s="62"/>
      <c r="P128" s="62"/>
      <c r="Q128" s="62"/>
      <c r="R128" s="68">
        <f>SUBTOTAL(9,R7:R127)</f>
        <v>2880</v>
      </c>
      <c r="S128" s="68">
        <f>SUBTOTAL(9,S7:S127)</f>
        <v>3626.6999999999994</v>
      </c>
      <c r="T128" s="68">
        <f>SUBTOTAL(9,T7:T127)</f>
        <v>3626.6999999999994</v>
      </c>
      <c r="U128" s="70">
        <f>SUBTOTAL(9,U7:U127)</f>
        <v>746.7</v>
      </c>
      <c r="V128" s="68">
        <f>SUBTOTAL(9,V7:V127)</f>
        <v>20160</v>
      </c>
      <c r="W128" s="68">
        <f>SUBTOTAL(9,W7:W127)</f>
        <v>28204</v>
      </c>
      <c r="X128" s="68">
        <f>SUBTOTAL(9,X7:X127)</f>
        <v>28204</v>
      </c>
      <c r="Y128" s="70">
        <f>SUBTOTAL(9,Y7:Y127)</f>
        <v>8044</v>
      </c>
      <c r="Z128" s="68">
        <f>SUBTOTAL(9,Z7:Z127)</f>
        <v>157752</v>
      </c>
      <c r="AA128" s="68">
        <f>SUBTOTAL(9,AA7:AA127)</f>
        <v>226734</v>
      </c>
      <c r="AB128" s="68">
        <f>SUBTOTAL(9,AB7:AB127)</f>
        <v>226734</v>
      </c>
      <c r="AC128" s="70">
        <f>SUBTOTAL(9,AC7:AC127)</f>
        <v>68982</v>
      </c>
      <c r="AD128" s="68">
        <f>SUBTOTAL(9,AD7:AD127)</f>
        <v>180792</v>
      </c>
      <c r="AE128" s="68">
        <f>SUBTOTAL(9,AE7:AE127)</f>
        <v>258564.70000000007</v>
      </c>
      <c r="AF128" s="70">
        <f>SUBTOTAL(9,AF7:AF127)</f>
        <v>77772.7</v>
      </c>
      <c r="AG128" s="70">
        <f>SUBTOTAL(9,AG7:AG127)</f>
        <v>12000</v>
      </c>
      <c r="AH128" s="70">
        <f>SUBTOTAL(9,AH7:AH127)</f>
        <v>15111.249999999998</v>
      </c>
      <c r="AI128" s="70">
        <f>SUBTOTAL(9,AI7:AI127)</f>
        <v>3111.2499999999995</v>
      </c>
      <c r="AJ128" s="70">
        <f>SUBTOTAL(9,AJ7:AJ127)</f>
        <v>12000</v>
      </c>
      <c r="AK128" s="70">
        <f>SUBTOTAL(9,AK7:AK127)</f>
        <v>16788.095238095233</v>
      </c>
      <c r="AL128" s="70">
        <f>SUBTOTAL(9,AL7:AL127)</f>
        <v>4788.0952380952385</v>
      </c>
      <c r="AM128" s="70">
        <f>SUBTOTAL(9,AM7:AM127)</f>
        <v>12000</v>
      </c>
      <c r="AN128" s="70">
        <f>SUBTOTAL(9,AN7:AN127)</f>
        <v>17125.83026266062</v>
      </c>
      <c r="AO128" s="70">
        <f>SUBTOTAL(9,AO7:AO127)</f>
        <v>5125.8302626606192</v>
      </c>
      <c r="AP128" s="94">
        <f>SUBTOTAL(9,AP7:AP127)</f>
        <v>12662.675500755855</v>
      </c>
    </row>
    <row r="129" spans="2:42" s="1" customFormat="1" ht="19.5" customHeight="1" x14ac:dyDescent="0.25">
      <c r="B129" s="5"/>
      <c r="C129" s="5"/>
      <c r="D129" s="5"/>
      <c r="E129" s="5"/>
      <c r="F129" s="5"/>
      <c r="I129" s="35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36">
        <f>U128/R128</f>
        <v>0.25927083333333334</v>
      </c>
      <c r="V129" s="17"/>
      <c r="W129" s="17"/>
      <c r="X129" s="17"/>
      <c r="Y129" s="36">
        <f>Y128/V128</f>
        <v>0.39900793650793653</v>
      </c>
      <c r="Z129" s="37"/>
      <c r="AA129" s="37"/>
      <c r="AB129" s="37"/>
      <c r="AC129" s="36">
        <f>AC128/Z128</f>
        <v>0.43728130229727674</v>
      </c>
      <c r="AD129" s="37"/>
      <c r="AE129" s="17"/>
      <c r="AF129" s="36">
        <f>AF128/AD128</f>
        <v>0.43017777335280322</v>
      </c>
      <c r="AG129" s="17"/>
      <c r="AH129" s="17"/>
      <c r="AI129" s="36">
        <f>AI128/AG128</f>
        <v>0.25927083333333328</v>
      </c>
      <c r="AJ129" s="17"/>
      <c r="AK129" s="17"/>
      <c r="AL129" s="36">
        <f>AL128/AJ128</f>
        <v>0.39900793650793653</v>
      </c>
      <c r="AM129" s="17"/>
      <c r="AN129" s="17"/>
      <c r="AO129" s="36">
        <f>AO128/AM128</f>
        <v>0.42715252188838493</v>
      </c>
      <c r="AP129" s="81">
        <f>AP128/(AJ128+AM128+AG128)</f>
        <v>0.35174098613210708</v>
      </c>
    </row>
    <row r="130" spans="2:42" s="1" customFormat="1" ht="19.5" customHeight="1" x14ac:dyDescent="0.25">
      <c r="B130" s="5"/>
      <c r="C130" s="5"/>
      <c r="D130" s="5"/>
      <c r="E130" s="5"/>
      <c r="F130" s="5"/>
      <c r="I130" s="35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2:42" s="5" customFormat="1" x14ac:dyDescent="0.25">
      <c r="I131" s="31"/>
      <c r="J131" s="7"/>
      <c r="K131" s="7"/>
      <c r="L131" s="7"/>
      <c r="M131" s="7"/>
      <c r="N131" s="7"/>
      <c r="O131" s="7"/>
      <c r="P131" s="7"/>
      <c r="Q131" s="7"/>
      <c r="R131" s="21" t="s">
        <v>27</v>
      </c>
      <c r="S131" s="7"/>
      <c r="T131" s="7"/>
      <c r="U131" s="7"/>
      <c r="V131" s="96" t="s">
        <v>6</v>
      </c>
      <c r="W131" s="7"/>
      <c r="X131" s="7"/>
      <c r="Y131" s="7"/>
      <c r="Z131" s="23" t="s">
        <v>28</v>
      </c>
      <c r="AA131" s="7"/>
      <c r="AB131" s="7"/>
      <c r="AC131" s="7"/>
      <c r="AD131" s="2" t="s">
        <v>7</v>
      </c>
      <c r="AE131" s="2"/>
      <c r="AF131" s="4" t="s">
        <v>29</v>
      </c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2:42" s="5" customFormat="1" x14ac:dyDescent="0.25">
      <c r="I132" s="31"/>
      <c r="J132" s="7"/>
      <c r="K132" s="7"/>
      <c r="L132" s="7"/>
      <c r="M132" s="7"/>
      <c r="N132" s="7"/>
      <c r="O132" s="7"/>
      <c r="P132" s="7"/>
      <c r="Q132" s="7"/>
      <c r="R132" s="20" t="s">
        <v>24</v>
      </c>
      <c r="S132" s="25">
        <f>SUBTOTAL(1,S7:S127)</f>
        <v>57.566666666666656</v>
      </c>
      <c r="T132" s="17"/>
      <c r="U132" s="17"/>
      <c r="V132" s="20" t="s">
        <v>24</v>
      </c>
      <c r="W132" s="26">
        <f>SUBTOTAL(1,W7:W128)</f>
        <v>494.80701754385967</v>
      </c>
      <c r="X132" s="17"/>
      <c r="Y132" s="17"/>
      <c r="Z132" s="20" t="s">
        <v>24</v>
      </c>
      <c r="AA132" s="26">
        <f>SUBTOTAL(1,AA7:AA128)</f>
        <v>3977.7894736842104</v>
      </c>
      <c r="AB132" s="66"/>
      <c r="AC132" s="66"/>
      <c r="AD132" s="20">
        <f>SUBTOTAL(2,AD7:AD127)</f>
        <v>120</v>
      </c>
      <c r="AE132" s="2"/>
      <c r="AF132" s="20">
        <f>SUBTOTAL(2,AE7:AE127)</f>
        <v>63</v>
      </c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2:42" s="5" customFormat="1" x14ac:dyDescent="0.25">
      <c r="I133" s="31"/>
      <c r="J133" s="7"/>
      <c r="K133" s="7"/>
      <c r="L133" s="7"/>
      <c r="M133" s="7"/>
      <c r="N133" s="7"/>
      <c r="O133" s="7"/>
      <c r="P133" s="7"/>
      <c r="Q133" s="7"/>
      <c r="R133" s="6" t="s">
        <v>25</v>
      </c>
      <c r="S133" s="6">
        <f>SUBTOTAL(3,R7:R127)</f>
        <v>120</v>
      </c>
      <c r="T133" s="2"/>
      <c r="U133" s="2"/>
      <c r="V133" s="6" t="s">
        <v>25</v>
      </c>
      <c r="W133" s="6">
        <f>SUBTOTAL(3,V7:V127)</f>
        <v>120</v>
      </c>
      <c r="X133" s="2"/>
      <c r="Y133" s="2"/>
      <c r="Z133" s="6" t="s">
        <v>25</v>
      </c>
      <c r="AA133" s="6">
        <f>SUBTOTAL(3,Z7:Z127)</f>
        <v>120</v>
      </c>
      <c r="AB133" s="7"/>
      <c r="AC133" s="7"/>
      <c r="AD133" s="7"/>
      <c r="AE133" s="2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2:42" s="5" customFormat="1" x14ac:dyDescent="0.25">
      <c r="I134" s="31"/>
      <c r="J134" s="7"/>
      <c r="K134" s="7"/>
      <c r="L134" s="7"/>
      <c r="M134" s="7"/>
      <c r="N134" s="7"/>
      <c r="O134" s="7"/>
      <c r="P134" s="7"/>
      <c r="Q134" s="7"/>
      <c r="R134" s="6" t="s">
        <v>23</v>
      </c>
      <c r="S134" s="6">
        <f>SUBTOTAL(2,S7:S127)</f>
        <v>63</v>
      </c>
      <c r="T134" s="2"/>
      <c r="U134" s="2"/>
      <c r="V134" s="6" t="s">
        <v>23</v>
      </c>
      <c r="W134" s="6">
        <f>SUBTOTAL(2,W7:W127)</f>
        <v>57</v>
      </c>
      <c r="X134" s="2"/>
      <c r="Y134" s="2"/>
      <c r="Z134" s="6" t="s">
        <v>23</v>
      </c>
      <c r="AA134" s="6">
        <f>SUBTOTAL(2,AA7:AA127)</f>
        <v>57</v>
      </c>
      <c r="AB134" s="7"/>
      <c r="AC134" s="7"/>
      <c r="AD134" s="7"/>
      <c r="AE134" s="2"/>
      <c r="AF134" s="11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2:42" s="5" customFormat="1" x14ac:dyDescent="0.25">
      <c r="I135" s="31"/>
      <c r="J135" s="7"/>
      <c r="K135" s="7"/>
      <c r="L135" s="7"/>
      <c r="M135" s="7"/>
      <c r="N135" s="7"/>
      <c r="O135" s="7"/>
      <c r="P135" s="7"/>
      <c r="Q135" s="7"/>
      <c r="R135" s="6" t="s">
        <v>26</v>
      </c>
      <c r="S135" s="27">
        <f>S134/S133</f>
        <v>0.52500000000000002</v>
      </c>
      <c r="T135" s="2"/>
      <c r="U135" s="2"/>
      <c r="V135" s="6" t="s">
        <v>26</v>
      </c>
      <c r="W135" s="27">
        <f>W134/W133</f>
        <v>0.47499999999999998</v>
      </c>
      <c r="X135" s="2"/>
      <c r="Y135" s="2"/>
      <c r="Z135" s="6" t="s">
        <v>26</v>
      </c>
      <c r="AA135" s="27">
        <f>AA134/AA133</f>
        <v>0.47499999999999998</v>
      </c>
      <c r="AB135" s="7"/>
      <c r="AC135" s="7"/>
      <c r="AD135" s="7"/>
      <c r="AE135" s="2"/>
      <c r="AF135" s="11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2:42" s="5" customFormat="1" x14ac:dyDescent="0.25">
      <c r="I136" s="3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2:42" s="5" customFormat="1" ht="23.25" customHeight="1" x14ac:dyDescent="0.25">
      <c r="I137" s="31"/>
      <c r="J137" s="7"/>
      <c r="K137" s="7"/>
      <c r="L137" s="7"/>
      <c r="M137" s="7"/>
      <c r="N137" s="7"/>
      <c r="O137" s="7"/>
      <c r="P137" s="7"/>
      <c r="Q137" s="7"/>
      <c r="R137" s="53" t="s">
        <v>31</v>
      </c>
      <c r="S137" s="55">
        <f>R128</f>
        <v>2880</v>
      </c>
      <c r="T137" s="54"/>
      <c r="U137" s="54"/>
      <c r="V137" s="53" t="s">
        <v>31</v>
      </c>
      <c r="W137" s="55">
        <f>V128</f>
        <v>20160</v>
      </c>
      <c r="X137" s="54"/>
      <c r="Y137" s="54"/>
      <c r="Z137" s="53" t="s">
        <v>31</v>
      </c>
      <c r="AA137" s="55">
        <f>Z128</f>
        <v>157752</v>
      </c>
      <c r="AB137" s="2"/>
      <c r="AC137" s="2"/>
      <c r="AD137" s="2"/>
      <c r="AE137" s="2"/>
      <c r="AF137" s="4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2:42" s="5" customFormat="1" ht="20.25" customHeight="1" x14ac:dyDescent="0.25">
      <c r="I138" s="31"/>
      <c r="J138" s="7"/>
      <c r="K138" s="7"/>
      <c r="L138" s="7"/>
      <c r="M138" s="7"/>
      <c r="N138" s="7"/>
      <c r="O138" s="7"/>
      <c r="P138" s="7"/>
      <c r="Q138" s="7"/>
      <c r="R138" s="6" t="s">
        <v>5</v>
      </c>
      <c r="S138" s="55">
        <f>T128</f>
        <v>3626.6999999999994</v>
      </c>
      <c r="T138" s="54"/>
      <c r="U138" s="54"/>
      <c r="V138" s="56" t="s">
        <v>5</v>
      </c>
      <c r="W138" s="55">
        <f>X128</f>
        <v>28204</v>
      </c>
      <c r="X138" s="54"/>
      <c r="Y138" s="54"/>
      <c r="Z138" s="56" t="s">
        <v>5</v>
      </c>
      <c r="AA138" s="55">
        <f>AB128</f>
        <v>226734</v>
      </c>
      <c r="AB138" s="2"/>
      <c r="AC138" s="2"/>
      <c r="AD138" s="2"/>
      <c r="AE138" s="2"/>
      <c r="AF138" s="4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2:42" s="5" customFormat="1" ht="18" customHeight="1" x14ac:dyDescent="0.25">
      <c r="I139" s="31"/>
      <c r="J139" s="7"/>
      <c r="K139" s="7"/>
      <c r="L139" s="7"/>
      <c r="M139" s="7"/>
      <c r="N139" s="7"/>
      <c r="O139" s="7"/>
      <c r="P139" s="7"/>
      <c r="Q139" s="7"/>
      <c r="R139" s="6" t="s">
        <v>4</v>
      </c>
      <c r="S139" s="50">
        <f>S138-S137</f>
        <v>746.69999999999936</v>
      </c>
      <c r="T139" s="54"/>
      <c r="U139" s="54"/>
      <c r="V139" s="56" t="s">
        <v>4</v>
      </c>
      <c r="W139" s="50">
        <f>W138-W137</f>
        <v>8044</v>
      </c>
      <c r="X139" s="54"/>
      <c r="Y139" s="54"/>
      <c r="Z139" s="56" t="s">
        <v>4</v>
      </c>
      <c r="AA139" s="50">
        <f>AA138-AA137</f>
        <v>68982</v>
      </c>
      <c r="AB139" s="2"/>
      <c r="AC139" s="2"/>
      <c r="AD139" s="2"/>
      <c r="AE139" s="2"/>
      <c r="AF139" s="4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2:42" s="5" customFormat="1" x14ac:dyDescent="0.25">
      <c r="I140" s="31"/>
      <c r="J140" s="7"/>
      <c r="K140" s="7"/>
      <c r="L140" s="7"/>
      <c r="M140" s="7"/>
      <c r="N140" s="7"/>
      <c r="O140" s="7"/>
      <c r="P140" s="7"/>
      <c r="Q140" s="7"/>
      <c r="R140" s="2"/>
      <c r="S140" s="36">
        <f>S139/S137</f>
        <v>0.25927083333333312</v>
      </c>
      <c r="T140" s="2"/>
      <c r="U140" s="2"/>
      <c r="V140" s="2"/>
      <c r="W140" s="36">
        <f>W139/W137</f>
        <v>0.39900793650793653</v>
      </c>
      <c r="X140" s="2"/>
      <c r="Y140" s="2"/>
      <c r="Z140" s="2"/>
      <c r="AA140" s="36">
        <f>AA139/AA137</f>
        <v>0.43728130229727674</v>
      </c>
      <c r="AB140" s="2"/>
      <c r="AC140" s="2"/>
      <c r="AD140" s="2"/>
      <c r="AE140" s="2"/>
      <c r="AF140" s="4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</sheetData>
  <autoFilter ref="I6:AP126" xr:uid="{DBAC7359-E9E9-4BDE-B937-C127300DFF42}"/>
  <sortState xmlns:xlrd2="http://schemas.microsoft.com/office/spreadsheetml/2017/richdata2" ref="I7:AF113">
    <sortCondition ref="I7:I113"/>
    <sortCondition ref="L7:L113"/>
  </sortState>
  <customSheetViews>
    <customSheetView guid="{5AE7E459-9879-4E42-88A9-3CE7BAE4C9C7}" scale="90" showPageBreaks="1" showGridLines="0" fitToPage="1" printArea="1" filter="1" showAutoFilter="1" hiddenColumns="1" topLeftCell="E1">
      <pane ySplit="16.333333333333332" topLeftCell="A94" activePane="bottomLeft"/>
      <selection pane="bottomLeft" activeCell="AF136" sqref="AF136"/>
      <rowBreaks count="2" manualBreakCount="2">
        <brk id="50" max="31" man="1"/>
        <brk id="107" max="31" man="1"/>
      </rowBreaks>
      <pageMargins left="0.70866141732283472" right="0.70866141732283472" top="0.74803149606299213" bottom="0.74803149606299213" header="0.31496062992125984" footer="0.31496062992125984"/>
      <pageSetup paperSize="9" scale="72" fitToHeight="6" orientation="landscape" r:id="rId1"/>
      <headerFooter>
        <oddFooter>&amp;LElite Multi Betting&amp;CElite Multi Exacta Tri and F4 2020&amp;RFull Unit 3x9x9x12</oddFooter>
      </headerFooter>
      <autoFilter ref="I6:AP126" xr:uid="{DBAC7359-E9E9-4BDE-B937-C127300DFF42}">
        <filterColumn colId="1">
          <filters>
            <filter val="Cau"/>
            <filter val="Flem"/>
            <filter val="MVN"/>
            <filter val="SanL"/>
          </filters>
        </filterColumn>
      </autoFilter>
    </customSheetView>
    <customSheetView guid="{4A3B6DC3-6C5A-4BEC-B274-7AB461F9727D}" scale="90" showPageBreaks="1" showGridLines="0" fitToPage="1" filter="1" showAutoFilter="1" hiddenColumns="1" topLeftCell="E1">
      <pane ySplit="10" topLeftCell="A75" activePane="bottomLeft"/>
      <selection pane="bottomLeft" activeCell="AF159" sqref="AF159"/>
      <rowBreaks count="1" manualBreakCount="1">
        <brk id="149" max="16383" man="1"/>
      </rowBreaks>
      <pageMargins left="0.70866141732283472" right="0.70866141732283472" top="0.74803149606299213" bottom="0.74803149606299213" header="0.31496062992125984" footer="0.31496062992125984"/>
      <pageSetup paperSize="9" scale="75" fitToHeight="6" orientation="landscape" r:id="rId2"/>
      <headerFooter>
        <oddFooter>&amp;LElite Multi Betting&amp;CFull Unit on ALL in 2020&amp;R3x9x9x12</oddFooter>
      </headerFooter>
      <autoFilter ref="I6:AF145" xr:uid="{00000000-0000-0000-0000-000000000000}">
        <filterColumn colId="2">
          <filters>
            <filter val="Sat"/>
          </filters>
        </filterColumn>
        <filterColumn colId="4">
          <customFilters>
            <customFilter operator="greaterThanOrEqual" val="9"/>
          </customFilters>
        </filterColumn>
      </autoFilter>
    </customSheetView>
  </customSheetViews>
  <mergeCells count="8">
    <mergeCell ref="R2:AC2"/>
    <mergeCell ref="AM4:AO4"/>
    <mergeCell ref="R3:U3"/>
    <mergeCell ref="V3:Y3"/>
    <mergeCell ref="Z3:AC3"/>
    <mergeCell ref="AJ4:AL4"/>
    <mergeCell ref="AG4:AI4"/>
    <mergeCell ref="AG3:AO3"/>
  </mergeCells>
  <phoneticPr fontId="13" type="noConversion"/>
  <conditionalFormatting sqref="AF127">
    <cfRule type="cellIs" dxfId="85" priority="503" operator="greaterThan">
      <formula>0</formula>
    </cfRule>
  </conditionalFormatting>
  <conditionalFormatting sqref="AF127">
    <cfRule type="cellIs" dxfId="84" priority="502" operator="lessThan">
      <formula>0</formula>
    </cfRule>
  </conditionalFormatting>
  <conditionalFormatting sqref="AF128 AJ128:AO128">
    <cfRule type="cellIs" dxfId="83" priority="498" operator="greaterThan">
      <formula>0</formula>
    </cfRule>
  </conditionalFormatting>
  <conditionalFormatting sqref="AF128 AJ128:AO128">
    <cfRule type="cellIs" dxfId="82" priority="497" operator="lessThan">
      <formula>0</formula>
    </cfRule>
  </conditionalFormatting>
  <conditionalFormatting sqref="AF129">
    <cfRule type="cellIs" dxfId="81" priority="477" operator="lessThan">
      <formula>0</formula>
    </cfRule>
  </conditionalFormatting>
  <conditionalFormatting sqref="U129">
    <cfRule type="cellIs" dxfId="80" priority="474" operator="lessThan">
      <formula>0</formula>
    </cfRule>
  </conditionalFormatting>
  <conditionalFormatting sqref="AA139">
    <cfRule type="cellIs" dxfId="79" priority="473" operator="greaterThan">
      <formula>0</formula>
    </cfRule>
  </conditionalFormatting>
  <conditionalFormatting sqref="AA139">
    <cfRule type="cellIs" dxfId="78" priority="472" operator="lessThan">
      <formula>0</formula>
    </cfRule>
  </conditionalFormatting>
  <conditionalFormatting sqref="W139">
    <cfRule type="cellIs" dxfId="77" priority="471" operator="greaterThan">
      <formula>0</formula>
    </cfRule>
  </conditionalFormatting>
  <conditionalFormatting sqref="W139">
    <cfRule type="cellIs" dxfId="76" priority="470" operator="lessThan">
      <formula>0</formula>
    </cfRule>
  </conditionalFormatting>
  <conditionalFormatting sqref="S139">
    <cfRule type="cellIs" dxfId="75" priority="469" operator="greaterThan">
      <formula>0</formula>
    </cfRule>
  </conditionalFormatting>
  <conditionalFormatting sqref="S139">
    <cfRule type="cellIs" dxfId="74" priority="468" operator="lessThan">
      <formula>0</formula>
    </cfRule>
  </conditionalFormatting>
  <conditionalFormatting sqref="Y129">
    <cfRule type="cellIs" dxfId="73" priority="442" operator="lessThan">
      <formula>0</formula>
    </cfRule>
  </conditionalFormatting>
  <conditionalFormatting sqref="AC129">
    <cfRule type="cellIs" dxfId="72" priority="440" operator="lessThan">
      <formula>0</formula>
    </cfRule>
  </conditionalFormatting>
  <conditionalFormatting sqref="U128">
    <cfRule type="cellIs" dxfId="71" priority="431" operator="greaterThan">
      <formula>0</formula>
    </cfRule>
  </conditionalFormatting>
  <conditionalFormatting sqref="U128">
    <cfRule type="cellIs" dxfId="70" priority="430" operator="lessThan">
      <formula>0</formula>
    </cfRule>
  </conditionalFormatting>
  <conditionalFormatting sqref="Y128">
    <cfRule type="cellIs" dxfId="69" priority="429" operator="greaterThan">
      <formula>0</formula>
    </cfRule>
  </conditionalFormatting>
  <conditionalFormatting sqref="Y128">
    <cfRule type="cellIs" dxfId="68" priority="428" operator="lessThan">
      <formula>0</formula>
    </cfRule>
  </conditionalFormatting>
  <conditionalFormatting sqref="AC128">
    <cfRule type="cellIs" dxfId="67" priority="427" operator="greaterThan">
      <formula>0</formula>
    </cfRule>
  </conditionalFormatting>
  <conditionalFormatting sqref="AC128">
    <cfRule type="cellIs" dxfId="66" priority="426" operator="lessThan">
      <formula>0</formula>
    </cfRule>
  </conditionalFormatting>
  <conditionalFormatting sqref="AF56:AF96 AF7:AF49">
    <cfRule type="cellIs" dxfId="65" priority="368" operator="greaterThan">
      <formula>0</formula>
    </cfRule>
  </conditionalFormatting>
  <conditionalFormatting sqref="AF56:AF96 AF7:AF49">
    <cfRule type="cellIs" dxfId="64" priority="367" operator="lessThan">
      <formula>0</formula>
    </cfRule>
  </conditionalFormatting>
  <conditionalFormatting sqref="S140">
    <cfRule type="cellIs" dxfId="63" priority="319" operator="lessThan">
      <formula>0</formula>
    </cfRule>
  </conditionalFormatting>
  <conditionalFormatting sqref="W140">
    <cfRule type="cellIs" dxfId="62" priority="318" operator="lessThan">
      <formula>0</formula>
    </cfRule>
  </conditionalFormatting>
  <conditionalFormatting sqref="AA140">
    <cfRule type="cellIs" dxfId="61" priority="317" operator="lessThan">
      <formula>0</formula>
    </cfRule>
  </conditionalFormatting>
  <conditionalFormatting sqref="AF50:AF55">
    <cfRule type="cellIs" dxfId="60" priority="86" operator="greaterThan">
      <formula>0</formula>
    </cfRule>
  </conditionalFormatting>
  <conditionalFormatting sqref="AF50:AF55">
    <cfRule type="cellIs" dxfId="59" priority="85" operator="lessThan">
      <formula>0</formula>
    </cfRule>
  </conditionalFormatting>
  <conditionalFormatting sqref="AF97:AF102">
    <cfRule type="cellIs" dxfId="58" priority="75" operator="greaterThan">
      <formula>0</formula>
    </cfRule>
  </conditionalFormatting>
  <conditionalFormatting sqref="AF97:AF102">
    <cfRule type="cellIs" dxfId="57" priority="74" operator="lessThan">
      <formula>0</formula>
    </cfRule>
  </conditionalFormatting>
  <conditionalFormatting sqref="AF103:AF105">
    <cfRule type="cellIs" dxfId="56" priority="69" operator="greaterThan">
      <formula>0</formula>
    </cfRule>
  </conditionalFormatting>
  <conditionalFormatting sqref="AF103:AF105">
    <cfRule type="cellIs" dxfId="55" priority="68" operator="lessThan">
      <formula>0</formula>
    </cfRule>
  </conditionalFormatting>
  <conditionalFormatting sqref="AF106:AF107">
    <cfRule type="cellIs" dxfId="54" priority="63" operator="greaterThan">
      <formula>0</formula>
    </cfRule>
  </conditionalFormatting>
  <conditionalFormatting sqref="AF106:AF107">
    <cfRule type="cellIs" dxfId="53" priority="62" operator="lessThan">
      <formula>0</formula>
    </cfRule>
  </conditionalFormatting>
  <conditionalFormatting sqref="AL129">
    <cfRule type="cellIs" dxfId="44" priority="42" operator="lessThan">
      <formula>0</formula>
    </cfRule>
  </conditionalFormatting>
  <conditionalFormatting sqref="AO129">
    <cfRule type="cellIs" dxfId="43" priority="41" operator="lessThan">
      <formula>0</formula>
    </cfRule>
  </conditionalFormatting>
  <conditionalFormatting sqref="AL7:AL107">
    <cfRule type="cellIs" dxfId="42" priority="40" operator="greaterThan">
      <formula>0</formula>
    </cfRule>
  </conditionalFormatting>
  <conditionalFormatting sqref="AL7:AL107">
    <cfRule type="cellIs" dxfId="41" priority="39" operator="lessThan">
      <formula>0</formula>
    </cfRule>
  </conditionalFormatting>
  <conditionalFormatting sqref="AO7:AO107">
    <cfRule type="cellIs" dxfId="40" priority="38" operator="greaterThan">
      <formula>0</formula>
    </cfRule>
  </conditionalFormatting>
  <conditionalFormatting sqref="AO7:AO107">
    <cfRule type="cellIs" dxfId="39" priority="37" operator="lessThan">
      <formula>0</formula>
    </cfRule>
  </conditionalFormatting>
  <conditionalFormatting sqref="AP128">
    <cfRule type="cellIs" dxfId="38" priority="36" operator="greaterThan">
      <formula>0</formula>
    </cfRule>
  </conditionalFormatting>
  <conditionalFormatting sqref="AP128">
    <cfRule type="cellIs" dxfId="37" priority="35" operator="lessThan">
      <formula>0</formula>
    </cfRule>
  </conditionalFormatting>
  <conditionalFormatting sqref="AP7:AP126">
    <cfRule type="cellIs" dxfId="36" priority="33" operator="greaterThan">
      <formula>0</formula>
    </cfRule>
  </conditionalFormatting>
  <conditionalFormatting sqref="AP7:AP126">
    <cfRule type="cellIs" dxfId="35" priority="32" operator="lessThan">
      <formula>0</formula>
    </cfRule>
  </conditionalFormatting>
  <conditionalFormatting sqref="AF108:AF126">
    <cfRule type="cellIs" dxfId="34" priority="15" operator="greaterThan">
      <formula>0</formula>
    </cfRule>
  </conditionalFormatting>
  <conditionalFormatting sqref="AF108:AF126">
    <cfRule type="cellIs" dxfId="33" priority="14" operator="lessThan">
      <formula>0</formula>
    </cfRule>
  </conditionalFormatting>
  <conditionalFormatting sqref="AL108:AL126">
    <cfRule type="cellIs" dxfId="32" priority="13" operator="greaterThan">
      <formula>0</formula>
    </cfRule>
  </conditionalFormatting>
  <conditionalFormatting sqref="AL108:AL126">
    <cfRule type="cellIs" dxfId="31" priority="12" operator="lessThan">
      <formula>0</formula>
    </cfRule>
  </conditionalFormatting>
  <conditionalFormatting sqref="AO108:AO126">
    <cfRule type="cellIs" dxfId="30" priority="11" operator="greaterThan">
      <formula>0</formula>
    </cfRule>
  </conditionalFormatting>
  <conditionalFormatting sqref="AO108:AO126">
    <cfRule type="cellIs" dxfId="29" priority="10" operator="lessThan">
      <formula>0</formula>
    </cfRule>
  </conditionalFormatting>
  <conditionalFormatting sqref="AG128:AI128">
    <cfRule type="cellIs" dxfId="6" priority="7" operator="greaterThan">
      <formula>0</formula>
    </cfRule>
  </conditionalFormatting>
  <conditionalFormatting sqref="AG128:AI128">
    <cfRule type="cellIs" dxfId="5" priority="6" operator="lessThan">
      <formula>0</formula>
    </cfRule>
  </conditionalFormatting>
  <conditionalFormatting sqref="AI129">
    <cfRule type="cellIs" dxfId="4" priority="5" operator="lessThan">
      <formula>0</formula>
    </cfRule>
  </conditionalFormatting>
  <conditionalFormatting sqref="AI7:AI107">
    <cfRule type="cellIs" dxfId="3" priority="4" operator="greaterThan">
      <formula>0</formula>
    </cfRule>
  </conditionalFormatting>
  <conditionalFormatting sqref="AI7:AI107">
    <cfRule type="cellIs" dxfId="2" priority="3" operator="lessThan">
      <formula>0</formula>
    </cfRule>
  </conditionalFormatting>
  <conditionalFormatting sqref="AI108:AI126">
    <cfRule type="cellIs" dxfId="1" priority="2" operator="greaterThan">
      <formula>0</formula>
    </cfRule>
  </conditionalFormatting>
  <conditionalFormatting sqref="AI108:AI12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6" orientation="landscape" r:id="rId3"/>
  <headerFooter>
    <oddFooter>&amp;LElite Multi Betting&amp;CElite Multi Exacta Tri and F4 2020&amp;R$100 Flexi  3x9x9x12</oddFooter>
  </headerFooter>
  <rowBreaks count="2" manualBreakCount="2">
    <brk id="50" max="31" man="1"/>
    <brk id="107" max="31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3:K138"/>
  <sheetViews>
    <sheetView showGridLines="0" zoomScale="90" zoomScaleNormal="90" workbookViewId="0">
      <pane xSplit="2" ySplit="10" topLeftCell="C11" activePane="bottomRight" state="frozen"/>
      <selection pane="topRight" activeCell="B1" sqref="B1"/>
      <selection pane="bottomLeft" activeCell="A9" sqref="A9"/>
      <selection pane="bottomRight" activeCell="E45" sqref="E45"/>
    </sheetView>
  </sheetViews>
  <sheetFormatPr defaultRowHeight="15" x14ac:dyDescent="0.25"/>
  <cols>
    <col min="2" max="2" width="12.28515625" style="2" customWidth="1"/>
    <col min="3" max="5" width="10.5703125" style="33" bestFit="1" customWidth="1"/>
    <col min="6" max="11" width="9.140625" style="33"/>
  </cols>
  <sheetData>
    <row r="3" spans="2:5" x14ac:dyDescent="0.25">
      <c r="B3"/>
      <c r="C3"/>
    </row>
    <row r="4" spans="2:5" x14ac:dyDescent="0.25">
      <c r="B4"/>
      <c r="C4"/>
    </row>
    <row r="5" spans="2:5" x14ac:dyDescent="0.25">
      <c r="B5" s="32" t="s">
        <v>1</v>
      </c>
      <c r="C5" s="34" t="s">
        <v>34</v>
      </c>
    </row>
    <row r="6" spans="2:5" x14ac:dyDescent="0.25">
      <c r="B6" s="32" t="s">
        <v>33</v>
      </c>
      <c r="C6" s="34" t="s">
        <v>34</v>
      </c>
    </row>
    <row r="7" spans="2:5" x14ac:dyDescent="0.25">
      <c r="B7" s="32" t="s">
        <v>44</v>
      </c>
      <c r="C7" s="34" t="s">
        <v>45</v>
      </c>
    </row>
    <row r="9" spans="2:5" x14ac:dyDescent="0.25">
      <c r="B9" s="46" t="s">
        <v>0</v>
      </c>
      <c r="C9" s="47" t="s">
        <v>38</v>
      </c>
      <c r="D9" s="47" t="s">
        <v>40</v>
      </c>
      <c r="E9" s="47" t="s">
        <v>4</v>
      </c>
    </row>
    <row r="10" spans="2:5" x14ac:dyDescent="0.25">
      <c r="B10" s="58">
        <v>43831</v>
      </c>
      <c r="C10" s="47">
        <v>6144</v>
      </c>
      <c r="D10" s="47">
        <v>28151</v>
      </c>
      <c r="E10" s="47">
        <v>22007</v>
      </c>
    </row>
    <row r="11" spans="2:5" x14ac:dyDescent="0.25">
      <c r="B11" s="58">
        <v>43834</v>
      </c>
      <c r="C11" s="47">
        <v>7512</v>
      </c>
      <c r="D11" s="47">
        <v>12967.3</v>
      </c>
      <c r="E11" s="47">
        <v>5455.3</v>
      </c>
    </row>
    <row r="12" spans="2:5" x14ac:dyDescent="0.25">
      <c r="B12" s="58">
        <v>43841</v>
      </c>
      <c r="C12" s="47">
        <v>5304</v>
      </c>
      <c r="D12" s="47">
        <v>4708</v>
      </c>
      <c r="E12" s="47">
        <v>-596</v>
      </c>
    </row>
    <row r="13" spans="2:5" x14ac:dyDescent="0.25">
      <c r="B13" s="58">
        <v>43848</v>
      </c>
      <c r="C13" s="47">
        <v>3408</v>
      </c>
      <c r="D13" s="47">
        <v>0</v>
      </c>
      <c r="E13" s="47">
        <v>-3408</v>
      </c>
    </row>
    <row r="14" spans="2:5" x14ac:dyDescent="0.25">
      <c r="B14" s="58">
        <v>43855</v>
      </c>
      <c r="C14" s="47">
        <v>7704</v>
      </c>
      <c r="D14" s="47">
        <v>4854.8</v>
      </c>
      <c r="E14" s="47">
        <v>-2849.2</v>
      </c>
    </row>
    <row r="15" spans="2:5" x14ac:dyDescent="0.25">
      <c r="B15" s="58">
        <v>43862</v>
      </c>
      <c r="C15" s="47">
        <v>1704</v>
      </c>
      <c r="D15" s="47">
        <v>0</v>
      </c>
      <c r="E15" s="47">
        <v>-1704</v>
      </c>
    </row>
    <row r="16" spans="2:5" x14ac:dyDescent="0.25">
      <c r="B16" s="58">
        <v>43869</v>
      </c>
      <c r="C16" s="47">
        <v>9576</v>
      </c>
      <c r="D16" s="47">
        <v>4350</v>
      </c>
      <c r="E16" s="47">
        <v>-5226</v>
      </c>
    </row>
    <row r="17" spans="2:5" x14ac:dyDescent="0.25">
      <c r="B17" s="58">
        <v>43876</v>
      </c>
      <c r="C17" s="47">
        <v>5808</v>
      </c>
      <c r="D17" s="47">
        <v>1253.0999999999999</v>
      </c>
      <c r="E17" s="47">
        <v>-4554.8999999999996</v>
      </c>
    </row>
    <row r="18" spans="2:5" x14ac:dyDescent="0.25">
      <c r="B18" s="58">
        <v>43883</v>
      </c>
      <c r="C18" s="47">
        <v>8040</v>
      </c>
      <c r="D18" s="47">
        <v>15138.1</v>
      </c>
      <c r="E18" s="47">
        <v>7098.0999999999995</v>
      </c>
    </row>
    <row r="19" spans="2:5" x14ac:dyDescent="0.25">
      <c r="B19" s="58">
        <v>43890</v>
      </c>
      <c r="C19" s="47">
        <v>6840</v>
      </c>
      <c r="D19" s="47">
        <v>2738.8</v>
      </c>
      <c r="E19" s="47">
        <v>-4101.2000000000007</v>
      </c>
    </row>
    <row r="20" spans="2:5" x14ac:dyDescent="0.25">
      <c r="B20" s="58">
        <v>43897</v>
      </c>
      <c r="C20" s="47">
        <v>11088</v>
      </c>
      <c r="D20" s="47">
        <v>9067.9</v>
      </c>
      <c r="E20" s="47">
        <v>-2020.1</v>
      </c>
    </row>
    <row r="21" spans="2:5" x14ac:dyDescent="0.25">
      <c r="B21" s="58">
        <v>43904</v>
      </c>
      <c r="C21" s="47">
        <v>7848</v>
      </c>
      <c r="D21" s="47">
        <v>7482.5</v>
      </c>
      <c r="E21" s="47">
        <v>-365.5</v>
      </c>
    </row>
    <row r="22" spans="2:5" x14ac:dyDescent="0.25">
      <c r="B22" s="58">
        <v>43910</v>
      </c>
      <c r="C22" s="47">
        <v>7008</v>
      </c>
      <c r="D22" s="47">
        <v>19447.099999999999</v>
      </c>
      <c r="E22" s="47">
        <v>12439.1</v>
      </c>
    </row>
    <row r="23" spans="2:5" x14ac:dyDescent="0.25">
      <c r="B23" s="58">
        <v>43925</v>
      </c>
      <c r="C23" s="47">
        <v>9216</v>
      </c>
      <c r="D23" s="47">
        <v>9443.2000000000007</v>
      </c>
      <c r="E23" s="47">
        <v>227.19999999999982</v>
      </c>
    </row>
    <row r="24" spans="2:5" x14ac:dyDescent="0.25">
      <c r="B24" s="58">
        <v>43932</v>
      </c>
      <c r="C24" s="47">
        <v>9888</v>
      </c>
      <c r="D24" s="47">
        <v>14191.6</v>
      </c>
      <c r="E24" s="47">
        <v>4303.6000000000004</v>
      </c>
    </row>
    <row r="25" spans="2:5" x14ac:dyDescent="0.25">
      <c r="B25" s="58">
        <v>43939</v>
      </c>
      <c r="C25" s="47">
        <v>11256</v>
      </c>
      <c r="D25" s="47">
        <v>7601</v>
      </c>
      <c r="E25" s="47">
        <v>-3655</v>
      </c>
    </row>
    <row r="26" spans="2:5" x14ac:dyDescent="0.25">
      <c r="B26" s="58">
        <v>43946</v>
      </c>
      <c r="C26" s="47">
        <v>11592</v>
      </c>
      <c r="D26" s="47">
        <v>12333.800000000001</v>
      </c>
      <c r="E26" s="47">
        <v>741.80000000000109</v>
      </c>
    </row>
    <row r="27" spans="2:5" x14ac:dyDescent="0.25">
      <c r="B27" s="58">
        <v>43953</v>
      </c>
      <c r="C27" s="47">
        <v>9216</v>
      </c>
      <c r="D27" s="47">
        <v>34188.699999999997</v>
      </c>
      <c r="E27" s="47">
        <v>24972.7</v>
      </c>
    </row>
    <row r="28" spans="2:5" x14ac:dyDescent="0.25">
      <c r="B28" s="58">
        <v>43960</v>
      </c>
      <c r="C28" s="47">
        <v>8040</v>
      </c>
      <c r="D28" s="47">
        <v>12402</v>
      </c>
      <c r="E28" s="47">
        <v>4362</v>
      </c>
    </row>
    <row r="29" spans="2:5" x14ac:dyDescent="0.25">
      <c r="B29" s="58">
        <v>43967</v>
      </c>
      <c r="C29" s="47">
        <v>11088</v>
      </c>
      <c r="D29" s="47">
        <v>45091.799999999996</v>
      </c>
      <c r="E29" s="47">
        <v>34003.799999999996</v>
      </c>
    </row>
    <row r="30" spans="2:5" x14ac:dyDescent="0.25">
      <c r="B30" s="41" t="s">
        <v>39</v>
      </c>
      <c r="C30" s="57">
        <v>158280</v>
      </c>
      <c r="D30" s="57">
        <v>245410.69999999995</v>
      </c>
      <c r="E30" s="57">
        <v>87130.700000000012</v>
      </c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ht="18" customHeight="1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ht="20.25" customHeight="1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</sheetData>
  <customSheetViews>
    <customSheetView guid="{5AE7E459-9879-4E42-88A9-3CE7BAE4C9C7}" scale="90" showGridLines="0">
      <pane xSplit="2" ySplit="10" topLeftCell="C11" activePane="bottomRight" state="frozen"/>
      <selection pane="bottomRight" activeCell="E45" sqref="E45"/>
      <pageMargins left="0.7" right="0.7" top="0.75" bottom="0.75" header="0.3" footer="0.3"/>
    </customSheetView>
    <customSheetView guid="{4A3B6DC3-6C5A-4BEC-B274-7AB461F9727D}" scale="90" showGridLines="0">
      <pane xSplit="2" ySplit="10" topLeftCell="C11" activePane="bottomRight" state="frozen"/>
      <selection pane="bottomRight" activeCell="S24" sqref="S24"/>
      <pageMargins left="0.7" right="0.7" top="0.75" bottom="0.75" header="0.3" footer="0.3"/>
    </customSheetView>
  </customSheetViews>
  <conditionalFormatting sqref="E9">
    <cfRule type="cellIs" dxfId="10" priority="3" operator="lessThan">
      <formula>0</formula>
    </cfRule>
    <cfRule type="cellIs" dxfId="9" priority="4" operator="greaterThan">
      <formula>0</formula>
    </cfRule>
  </conditionalFormatting>
  <conditionalFormatting pivot="1" sqref="E10:E30">
    <cfRule type="cellIs" dxfId="8" priority="1" operator="lessThan">
      <formula>0</formula>
    </cfRule>
    <cfRule type="cellIs" dxfId="7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Multi-Bets</vt:lpstr>
      <vt:lpstr>Pivot</vt:lpstr>
      <vt:lpstr>'Multi-Bets'!Print_Area</vt:lpstr>
      <vt:lpstr>'Multi-Bets'!Print_Titles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Elite Racing Strategies</dc:title>
  <dc:creator>Elite</dc:creator>
  <cp:lastModifiedBy>Larry Taylor</cp:lastModifiedBy>
  <cp:lastPrinted>2020-05-16T22:10:06Z</cp:lastPrinted>
  <dcterms:created xsi:type="dcterms:W3CDTF">2012-05-22T04:08:46Z</dcterms:created>
  <dcterms:modified xsi:type="dcterms:W3CDTF">2020-05-17T02:54:07Z</dcterms:modified>
</cp:coreProperties>
</file>