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ata\Elite Racing Team Folder\Elite Money Trail\Money Trail Absolute Best All-Ups\"/>
    </mc:Choice>
  </mc:AlternateContent>
  <xr:revisionPtr revIDLastSave="0" documentId="13_ncr:1_{AB783F28-9D92-45A3-BA1F-520ADC3D31C0}" xr6:coauthVersionLast="45" xr6:coauthVersionMax="45" xr10:uidLastSave="{00000000-0000-0000-0000-000000000000}"/>
  <bookViews>
    <workbookView xWindow="4710" yWindow="1365" windowWidth="27495" windowHeight="25740" xr2:uid="{5A7D5B6E-7A9C-4588-B6F7-3C6E6FBF2933}"/>
  </bookViews>
  <sheets>
    <sheet name="Money Trail Super Bets" sheetId="1" r:id="rId1"/>
  </sheets>
  <definedNames>
    <definedName name="_xlnm._FilterDatabase" localSheetId="0" hidden="1">'Money Trail Super Bets'!$A$6:$AC$130</definedName>
    <definedName name="_xlnm.Print_Titles" localSheetId="0">'Money Trail Super Bets'!$1:$6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9" i="1" l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AC69" i="1" s="1"/>
  <c r="AC70" i="1" s="1"/>
  <c r="AC71" i="1" s="1"/>
  <c r="AC72" i="1" s="1"/>
  <c r="AC73" i="1" s="1"/>
  <c r="AC74" i="1" s="1"/>
  <c r="AC75" i="1" s="1"/>
  <c r="AC76" i="1" s="1"/>
  <c r="AC77" i="1" s="1"/>
  <c r="AC78" i="1" s="1"/>
  <c r="AC79" i="1" s="1"/>
  <c r="AC80" i="1" s="1"/>
  <c r="AC81" i="1" s="1"/>
  <c r="AC82" i="1" s="1"/>
  <c r="AC83" i="1" s="1"/>
  <c r="AC84" i="1" s="1"/>
  <c r="AC85" i="1" s="1"/>
  <c r="AC86" i="1" s="1"/>
  <c r="AC87" i="1" s="1"/>
  <c r="AC88" i="1" s="1"/>
  <c r="AC89" i="1" s="1"/>
  <c r="AC90" i="1" s="1"/>
  <c r="AC91" i="1" s="1"/>
  <c r="AC92" i="1" s="1"/>
  <c r="AC93" i="1" s="1"/>
  <c r="AC94" i="1" s="1"/>
  <c r="AC95" i="1" s="1"/>
  <c r="AC96" i="1" s="1"/>
  <c r="AC97" i="1" s="1"/>
  <c r="AC98" i="1" s="1"/>
  <c r="AC99" i="1" s="1"/>
  <c r="AC100" i="1" s="1"/>
  <c r="AC101" i="1" s="1"/>
  <c r="AC102" i="1" s="1"/>
  <c r="AC103" i="1" s="1"/>
  <c r="AC104" i="1" s="1"/>
  <c r="AC105" i="1" s="1"/>
  <c r="AC106" i="1" s="1"/>
  <c r="AC107" i="1" s="1"/>
  <c r="AC108" i="1" s="1"/>
  <c r="AC109" i="1" s="1"/>
  <c r="AC110" i="1" s="1"/>
  <c r="AC111" i="1" s="1"/>
  <c r="AC112" i="1" s="1"/>
  <c r="AC113" i="1" s="1"/>
  <c r="AC114" i="1" s="1"/>
  <c r="AC115" i="1" s="1"/>
  <c r="AC116" i="1" s="1"/>
  <c r="AC117" i="1" s="1"/>
  <c r="AC118" i="1" s="1"/>
  <c r="AC119" i="1" s="1"/>
  <c r="AC120" i="1" s="1"/>
  <c r="AC121" i="1" s="1"/>
  <c r="AC122" i="1" s="1"/>
  <c r="AC123" i="1" s="1"/>
  <c r="AC124" i="1" s="1"/>
  <c r="AC125" i="1" s="1"/>
  <c r="AC126" i="1" s="1"/>
  <c r="AC127" i="1" s="1"/>
  <c r="AC128" i="1" s="1"/>
  <c r="AC129" i="1" s="1"/>
  <c r="AC130" i="1" s="1"/>
  <c r="J9" i="1" l="1"/>
  <c r="K9" i="1"/>
  <c r="L9" i="1" s="1"/>
  <c r="N9" i="1"/>
  <c r="O9" i="1"/>
  <c r="P9" i="1" s="1"/>
  <c r="Q9" i="1" s="1"/>
  <c r="T9" i="1"/>
  <c r="Z9" i="1" s="1"/>
  <c r="J10" i="1"/>
  <c r="K10" i="1"/>
  <c r="L10" i="1" s="1"/>
  <c r="N10" i="1"/>
  <c r="Z10" i="1" s="1"/>
  <c r="O10" i="1"/>
  <c r="P10" i="1" s="1"/>
  <c r="Q10" i="1" s="1"/>
  <c r="T10" i="1"/>
  <c r="U10" i="1" s="1"/>
  <c r="V10" i="1" s="1"/>
  <c r="W10" i="1" s="1"/>
  <c r="X10" i="1" s="1"/>
  <c r="J11" i="1"/>
  <c r="K11" i="1"/>
  <c r="L11" i="1" s="1"/>
  <c r="N11" i="1"/>
  <c r="O11" i="1"/>
  <c r="P11" i="1" s="1"/>
  <c r="Q11" i="1" s="1"/>
  <c r="T11" i="1"/>
  <c r="Z11" i="1" s="1"/>
  <c r="J12" i="1"/>
  <c r="K12" i="1"/>
  <c r="L12" i="1" s="1"/>
  <c r="N12" i="1"/>
  <c r="Z12" i="1" s="1"/>
  <c r="O12" i="1"/>
  <c r="P12" i="1" s="1"/>
  <c r="Q12" i="1" s="1"/>
  <c r="T12" i="1"/>
  <c r="U12" i="1" s="1"/>
  <c r="V12" i="1" s="1"/>
  <c r="W12" i="1" s="1"/>
  <c r="X12" i="1" s="1"/>
  <c r="J13" i="1"/>
  <c r="K13" i="1"/>
  <c r="L13" i="1" s="1"/>
  <c r="N13" i="1"/>
  <c r="O13" i="1"/>
  <c r="P13" i="1" s="1"/>
  <c r="Q13" i="1" s="1"/>
  <c r="T13" i="1"/>
  <c r="Z13" i="1" s="1"/>
  <c r="U13" i="1"/>
  <c r="V13" i="1" s="1"/>
  <c r="W13" i="1" s="1"/>
  <c r="X13" i="1" s="1"/>
  <c r="J14" i="1"/>
  <c r="K14" i="1"/>
  <c r="L14" i="1" s="1"/>
  <c r="N14" i="1"/>
  <c r="O14" i="1"/>
  <c r="P14" i="1" s="1"/>
  <c r="Q14" i="1" s="1"/>
  <c r="R14" i="1" s="1"/>
  <c r="T14" i="1"/>
  <c r="U14" i="1" s="1"/>
  <c r="V14" i="1" s="1"/>
  <c r="W14" i="1"/>
  <c r="X14" i="1" s="1"/>
  <c r="J15" i="1"/>
  <c r="K15" i="1"/>
  <c r="L15" i="1" s="1"/>
  <c r="N15" i="1"/>
  <c r="O15" i="1"/>
  <c r="P15" i="1" s="1"/>
  <c r="Q15" i="1" s="1"/>
  <c r="T15" i="1"/>
  <c r="Z15" i="1" s="1"/>
  <c r="J16" i="1"/>
  <c r="K16" i="1"/>
  <c r="L16" i="1" s="1"/>
  <c r="N16" i="1"/>
  <c r="Z16" i="1" s="1"/>
  <c r="O16" i="1"/>
  <c r="P16" i="1" s="1"/>
  <c r="Q16" i="1"/>
  <c r="T16" i="1"/>
  <c r="U16" i="1" s="1"/>
  <c r="V16" i="1" s="1"/>
  <c r="W16" i="1" s="1"/>
  <c r="X16" i="1" s="1"/>
  <c r="J17" i="1"/>
  <c r="K17" i="1"/>
  <c r="L17" i="1" s="1"/>
  <c r="N17" i="1"/>
  <c r="O17" i="1"/>
  <c r="P17" i="1" s="1"/>
  <c r="Q17" i="1" s="1"/>
  <c r="T17" i="1"/>
  <c r="Z17" i="1" s="1"/>
  <c r="J18" i="1"/>
  <c r="K18" i="1"/>
  <c r="L18" i="1"/>
  <c r="N18" i="1"/>
  <c r="O18" i="1"/>
  <c r="P18" i="1" s="1"/>
  <c r="Q18" i="1" s="1"/>
  <c r="T18" i="1"/>
  <c r="U18" i="1" s="1"/>
  <c r="V18" i="1" s="1"/>
  <c r="W18" i="1"/>
  <c r="X18" i="1" s="1"/>
  <c r="J19" i="1"/>
  <c r="K19" i="1"/>
  <c r="L19" i="1" s="1"/>
  <c r="N19" i="1"/>
  <c r="O19" i="1"/>
  <c r="P19" i="1" s="1"/>
  <c r="T19" i="1"/>
  <c r="J20" i="1"/>
  <c r="K20" i="1"/>
  <c r="L20" i="1"/>
  <c r="N20" i="1"/>
  <c r="Z20" i="1" s="1"/>
  <c r="O20" i="1"/>
  <c r="P20" i="1" s="1"/>
  <c r="Q20" i="1" s="1"/>
  <c r="T20" i="1"/>
  <c r="U20" i="1" s="1"/>
  <c r="V20" i="1" s="1"/>
  <c r="W20" i="1" s="1"/>
  <c r="X20" i="1" s="1"/>
  <c r="J21" i="1"/>
  <c r="K21" i="1"/>
  <c r="L21" i="1" s="1"/>
  <c r="N21" i="1"/>
  <c r="O21" i="1"/>
  <c r="P21" i="1" s="1"/>
  <c r="Q21" i="1" s="1"/>
  <c r="T21" i="1"/>
  <c r="J22" i="1"/>
  <c r="K22" i="1"/>
  <c r="L22" i="1" s="1"/>
  <c r="N22" i="1"/>
  <c r="O22" i="1"/>
  <c r="P22" i="1" s="1"/>
  <c r="Q22" i="1" s="1"/>
  <c r="T22" i="1"/>
  <c r="U22" i="1" s="1"/>
  <c r="V22" i="1" s="1"/>
  <c r="W22" i="1" s="1"/>
  <c r="X22" i="1" s="1"/>
  <c r="J23" i="1"/>
  <c r="K23" i="1"/>
  <c r="L23" i="1" s="1"/>
  <c r="N23" i="1"/>
  <c r="O23" i="1"/>
  <c r="P23" i="1"/>
  <c r="Q23" i="1" s="1"/>
  <c r="T23" i="1"/>
  <c r="J24" i="1"/>
  <c r="K24" i="1"/>
  <c r="L24" i="1" s="1"/>
  <c r="N24" i="1"/>
  <c r="O24" i="1"/>
  <c r="P24" i="1" s="1"/>
  <c r="Q24" i="1" s="1"/>
  <c r="R24" i="1" s="1"/>
  <c r="T24" i="1"/>
  <c r="U24" i="1" s="1"/>
  <c r="V24" i="1" s="1"/>
  <c r="W24" i="1" s="1"/>
  <c r="X24" i="1" s="1"/>
  <c r="J25" i="1"/>
  <c r="K25" i="1"/>
  <c r="N25" i="1"/>
  <c r="O25" i="1"/>
  <c r="P25" i="1" s="1"/>
  <c r="Q25" i="1" s="1"/>
  <c r="T25" i="1"/>
  <c r="Z25" i="1" s="1"/>
  <c r="U25" i="1"/>
  <c r="V25" i="1" s="1"/>
  <c r="W25" i="1" s="1"/>
  <c r="X25" i="1" s="1"/>
  <c r="J26" i="1"/>
  <c r="K26" i="1"/>
  <c r="L26" i="1" s="1"/>
  <c r="N26" i="1"/>
  <c r="Z26" i="1" s="1"/>
  <c r="O26" i="1"/>
  <c r="P26" i="1" s="1"/>
  <c r="T26" i="1"/>
  <c r="U26" i="1" s="1"/>
  <c r="V26" i="1" s="1"/>
  <c r="W26" i="1" s="1"/>
  <c r="X26" i="1" s="1"/>
  <c r="J27" i="1"/>
  <c r="K27" i="1"/>
  <c r="L27" i="1" s="1"/>
  <c r="N27" i="1"/>
  <c r="O27" i="1"/>
  <c r="P27" i="1" s="1"/>
  <c r="T27" i="1"/>
  <c r="J28" i="1"/>
  <c r="K28" i="1"/>
  <c r="N28" i="1"/>
  <c r="O28" i="1"/>
  <c r="P28" i="1" s="1"/>
  <c r="Q28" i="1" s="1"/>
  <c r="T28" i="1"/>
  <c r="U28" i="1"/>
  <c r="V28" i="1" s="1"/>
  <c r="W28" i="1" s="1"/>
  <c r="J29" i="1"/>
  <c r="K29" i="1"/>
  <c r="L29" i="1"/>
  <c r="N29" i="1"/>
  <c r="O29" i="1"/>
  <c r="P29" i="1" s="1"/>
  <c r="Q29" i="1" s="1"/>
  <c r="T29" i="1"/>
  <c r="U29" i="1" s="1"/>
  <c r="V29" i="1" s="1"/>
  <c r="W29" i="1" s="1"/>
  <c r="X29" i="1" s="1"/>
  <c r="J30" i="1"/>
  <c r="K30" i="1"/>
  <c r="L30" i="1" s="1"/>
  <c r="N30" i="1"/>
  <c r="O30" i="1"/>
  <c r="T30" i="1"/>
  <c r="U30" i="1"/>
  <c r="V30" i="1"/>
  <c r="W30" i="1" s="1"/>
  <c r="X30" i="1" s="1"/>
  <c r="J31" i="1"/>
  <c r="L31" i="1" s="1"/>
  <c r="K31" i="1"/>
  <c r="N31" i="1"/>
  <c r="O31" i="1"/>
  <c r="P31" i="1" s="1"/>
  <c r="Q31" i="1" s="1"/>
  <c r="T31" i="1"/>
  <c r="U31" i="1" s="1"/>
  <c r="V31" i="1" s="1"/>
  <c r="W31" i="1" s="1"/>
  <c r="X31" i="1" s="1"/>
  <c r="Z31" i="1"/>
  <c r="J32" i="1"/>
  <c r="K32" i="1"/>
  <c r="L32" i="1" s="1"/>
  <c r="N32" i="1"/>
  <c r="O32" i="1"/>
  <c r="P32" i="1" s="1"/>
  <c r="Q32" i="1" s="1"/>
  <c r="R32" i="1" s="1"/>
  <c r="T32" i="1"/>
  <c r="U32" i="1" s="1"/>
  <c r="V32" i="1" s="1"/>
  <c r="W32" i="1" s="1"/>
  <c r="X32" i="1" s="1"/>
  <c r="J33" i="1"/>
  <c r="K33" i="1"/>
  <c r="N33" i="1"/>
  <c r="O33" i="1"/>
  <c r="P33" i="1" s="1"/>
  <c r="Q33" i="1"/>
  <c r="T33" i="1"/>
  <c r="U33" i="1"/>
  <c r="V33" i="1" s="1"/>
  <c r="W33" i="1" s="1"/>
  <c r="X33" i="1" s="1"/>
  <c r="J34" i="1"/>
  <c r="K34" i="1"/>
  <c r="N34" i="1"/>
  <c r="O34" i="1"/>
  <c r="T34" i="1"/>
  <c r="U34" i="1" s="1"/>
  <c r="V34" i="1" s="1"/>
  <c r="W34" i="1" s="1"/>
  <c r="X34" i="1" s="1"/>
  <c r="J35" i="1"/>
  <c r="N35" i="1"/>
  <c r="O35" i="1"/>
  <c r="P35" i="1" s="1"/>
  <c r="Q35" i="1" s="1"/>
  <c r="T35" i="1"/>
  <c r="U35" i="1" s="1"/>
  <c r="V35" i="1" s="1"/>
  <c r="W35" i="1" s="1"/>
  <c r="X35" i="1" s="1"/>
  <c r="J36" i="1"/>
  <c r="K36" i="1"/>
  <c r="L36" i="1" s="1"/>
  <c r="N36" i="1"/>
  <c r="O36" i="1"/>
  <c r="T36" i="1"/>
  <c r="U36" i="1" s="1"/>
  <c r="V36" i="1" s="1"/>
  <c r="W36" i="1" s="1"/>
  <c r="X36" i="1" s="1"/>
  <c r="J37" i="1"/>
  <c r="K37" i="1"/>
  <c r="N37" i="1"/>
  <c r="O37" i="1"/>
  <c r="P37" i="1" s="1"/>
  <c r="Q37" i="1" s="1"/>
  <c r="T37" i="1"/>
  <c r="U37" i="1" s="1"/>
  <c r="V37" i="1" s="1"/>
  <c r="W37" i="1" s="1"/>
  <c r="X37" i="1" s="1"/>
  <c r="Z37" i="1"/>
  <c r="J38" i="1"/>
  <c r="K38" i="1"/>
  <c r="L38" i="1" s="1"/>
  <c r="N38" i="1"/>
  <c r="O38" i="1"/>
  <c r="P38" i="1" s="1"/>
  <c r="Q38" i="1" s="1"/>
  <c r="R38" i="1" s="1"/>
  <c r="T38" i="1"/>
  <c r="U38" i="1" s="1"/>
  <c r="V38" i="1" s="1"/>
  <c r="W38" i="1" s="1"/>
  <c r="X38" i="1" s="1"/>
  <c r="J39" i="1"/>
  <c r="K39" i="1"/>
  <c r="N39" i="1"/>
  <c r="O39" i="1"/>
  <c r="P39" i="1" s="1"/>
  <c r="Q39" i="1" s="1"/>
  <c r="R39" i="1" s="1"/>
  <c r="T39" i="1"/>
  <c r="U39" i="1"/>
  <c r="V39" i="1" s="1"/>
  <c r="W39" i="1" s="1"/>
  <c r="J40" i="1"/>
  <c r="K40" i="1"/>
  <c r="N40" i="1"/>
  <c r="O40" i="1"/>
  <c r="T40" i="1"/>
  <c r="U40" i="1" s="1"/>
  <c r="V40" i="1"/>
  <c r="W40" i="1" s="1"/>
  <c r="X40" i="1" s="1"/>
  <c r="J41" i="1"/>
  <c r="N41" i="1"/>
  <c r="O41" i="1"/>
  <c r="P41" i="1" s="1"/>
  <c r="Q41" i="1" s="1"/>
  <c r="T41" i="1"/>
  <c r="U41" i="1" s="1"/>
  <c r="V41" i="1" s="1"/>
  <c r="W41" i="1" s="1"/>
  <c r="X41" i="1" s="1"/>
  <c r="J42" i="1"/>
  <c r="K42" i="1"/>
  <c r="L42" i="1" s="1"/>
  <c r="N42" i="1"/>
  <c r="O42" i="1"/>
  <c r="T42" i="1"/>
  <c r="U42" i="1"/>
  <c r="V42" i="1"/>
  <c r="W42" i="1" s="1"/>
  <c r="X42" i="1" s="1"/>
  <c r="J43" i="1"/>
  <c r="K43" i="1" s="1"/>
  <c r="L43" i="1" s="1"/>
  <c r="N43" i="1"/>
  <c r="O43" i="1"/>
  <c r="P43" i="1" s="1"/>
  <c r="Q43" i="1" s="1"/>
  <c r="T43" i="1"/>
  <c r="U43" i="1" s="1"/>
  <c r="V43" i="1" s="1"/>
  <c r="W43" i="1" s="1"/>
  <c r="X43" i="1" s="1"/>
  <c r="Z43" i="1"/>
  <c r="J44" i="1"/>
  <c r="K44" i="1"/>
  <c r="L44" i="1" s="1"/>
  <c r="N44" i="1"/>
  <c r="T44" i="1"/>
  <c r="U44" i="1" s="1"/>
  <c r="V44" i="1" s="1"/>
  <c r="W44" i="1" s="1"/>
  <c r="X44" i="1" s="1"/>
  <c r="J45" i="1"/>
  <c r="K45" i="1"/>
  <c r="N45" i="1"/>
  <c r="O45" i="1"/>
  <c r="P45" i="1" s="1"/>
  <c r="Q45" i="1" s="1"/>
  <c r="AA45" i="1" s="1"/>
  <c r="AB45" i="1" s="1"/>
  <c r="T45" i="1"/>
  <c r="U45" i="1"/>
  <c r="V45" i="1" s="1"/>
  <c r="W45" i="1" s="1"/>
  <c r="X45" i="1" s="1"/>
  <c r="Z45" i="1"/>
  <c r="J46" i="1"/>
  <c r="K46" i="1"/>
  <c r="L46" i="1" s="1"/>
  <c r="N46" i="1"/>
  <c r="O46" i="1"/>
  <c r="P46" i="1" s="1"/>
  <c r="Q46" i="1" s="1"/>
  <c r="R46" i="1" s="1"/>
  <c r="T46" i="1"/>
  <c r="U46" i="1"/>
  <c r="V46" i="1" s="1"/>
  <c r="W46" i="1" s="1"/>
  <c r="X46" i="1" s="1"/>
  <c r="J47" i="1"/>
  <c r="K47" i="1" s="1"/>
  <c r="N47" i="1"/>
  <c r="O47" i="1"/>
  <c r="P47" i="1" s="1"/>
  <c r="Q47" i="1" s="1"/>
  <c r="T47" i="1"/>
  <c r="U47" i="1" s="1"/>
  <c r="V47" i="1" s="1"/>
  <c r="W47" i="1" s="1"/>
  <c r="X47" i="1" s="1"/>
  <c r="Z47" i="1"/>
  <c r="J48" i="1"/>
  <c r="K48" i="1"/>
  <c r="L48" i="1" s="1"/>
  <c r="N48" i="1"/>
  <c r="T48" i="1"/>
  <c r="U48" i="1"/>
  <c r="V48" i="1" s="1"/>
  <c r="W48" i="1" s="1"/>
  <c r="X48" i="1" s="1"/>
  <c r="J49" i="1"/>
  <c r="K49" i="1"/>
  <c r="L49" i="1" s="1"/>
  <c r="N49" i="1"/>
  <c r="O49" i="1"/>
  <c r="P49" i="1" s="1"/>
  <c r="Q49" i="1" s="1"/>
  <c r="T49" i="1"/>
  <c r="U49" i="1"/>
  <c r="V49" i="1" s="1"/>
  <c r="W49" i="1" s="1"/>
  <c r="X49" i="1" s="1"/>
  <c r="Z49" i="1"/>
  <c r="J50" i="1"/>
  <c r="K50" i="1"/>
  <c r="L50" i="1" s="1"/>
  <c r="N50" i="1"/>
  <c r="T50" i="1"/>
  <c r="U50" i="1"/>
  <c r="V50" i="1" s="1"/>
  <c r="W50" i="1" s="1"/>
  <c r="X50" i="1" s="1"/>
  <c r="J51" i="1"/>
  <c r="K51" i="1"/>
  <c r="N51" i="1"/>
  <c r="O51" i="1"/>
  <c r="P51" i="1" s="1"/>
  <c r="Q51" i="1" s="1"/>
  <c r="T51" i="1"/>
  <c r="U51" i="1"/>
  <c r="V51" i="1" s="1"/>
  <c r="W51" i="1" s="1"/>
  <c r="X51" i="1" s="1"/>
  <c r="J52" i="1"/>
  <c r="K52" i="1"/>
  <c r="L52" i="1" s="1"/>
  <c r="N52" i="1"/>
  <c r="O52" i="1"/>
  <c r="T52" i="1"/>
  <c r="U52" i="1"/>
  <c r="V52" i="1" s="1"/>
  <c r="W52" i="1" s="1"/>
  <c r="X52" i="1" s="1"/>
  <c r="J53" i="1"/>
  <c r="K53" i="1"/>
  <c r="N53" i="1"/>
  <c r="O53" i="1"/>
  <c r="P53" i="1" s="1"/>
  <c r="T53" i="1"/>
  <c r="U53" i="1"/>
  <c r="V53" i="1" s="1"/>
  <c r="W53" i="1" s="1"/>
  <c r="X53" i="1" s="1"/>
  <c r="Z53" i="1"/>
  <c r="J54" i="1"/>
  <c r="K54" i="1"/>
  <c r="L54" i="1" s="1"/>
  <c r="N54" i="1"/>
  <c r="O54" i="1"/>
  <c r="T54" i="1"/>
  <c r="U54" i="1"/>
  <c r="V54" i="1" s="1"/>
  <c r="W54" i="1" s="1"/>
  <c r="X54" i="1" s="1"/>
  <c r="J55" i="1"/>
  <c r="Z55" i="1" s="1"/>
  <c r="K55" i="1"/>
  <c r="N55" i="1"/>
  <c r="O55" i="1"/>
  <c r="P55" i="1"/>
  <c r="Q55" i="1" s="1"/>
  <c r="T55" i="1"/>
  <c r="U55" i="1"/>
  <c r="V55" i="1" s="1"/>
  <c r="W55" i="1" s="1"/>
  <c r="X55" i="1" s="1"/>
  <c r="J56" i="1"/>
  <c r="K56" i="1"/>
  <c r="L56" i="1" s="1"/>
  <c r="N56" i="1"/>
  <c r="O56" i="1"/>
  <c r="P56" i="1"/>
  <c r="Q56" i="1" s="1"/>
  <c r="R56" i="1" s="1"/>
  <c r="T56" i="1"/>
  <c r="U56" i="1" s="1"/>
  <c r="V56" i="1" s="1"/>
  <c r="W56" i="1" s="1"/>
  <c r="X56" i="1" s="1"/>
  <c r="J57" i="1"/>
  <c r="K57" i="1"/>
  <c r="N57" i="1"/>
  <c r="O57" i="1"/>
  <c r="P57" i="1" s="1"/>
  <c r="Q57" i="1" s="1"/>
  <c r="T57" i="1"/>
  <c r="U57" i="1"/>
  <c r="V57" i="1" s="1"/>
  <c r="W57" i="1" s="1"/>
  <c r="X57" i="1" s="1"/>
  <c r="Z57" i="1"/>
  <c r="J58" i="1"/>
  <c r="K58" i="1"/>
  <c r="L58" i="1" s="1"/>
  <c r="N58" i="1"/>
  <c r="T58" i="1"/>
  <c r="U58" i="1"/>
  <c r="V58" i="1" s="1"/>
  <c r="W58" i="1" s="1"/>
  <c r="X58" i="1" s="1"/>
  <c r="J59" i="1"/>
  <c r="K59" i="1"/>
  <c r="L59" i="1" s="1"/>
  <c r="N59" i="1"/>
  <c r="O59" i="1"/>
  <c r="P59" i="1"/>
  <c r="Q59" i="1" s="1"/>
  <c r="T59" i="1"/>
  <c r="U59" i="1"/>
  <c r="V59" i="1" s="1"/>
  <c r="W59" i="1" s="1"/>
  <c r="X59" i="1" s="1"/>
  <c r="Z59" i="1"/>
  <c r="J60" i="1"/>
  <c r="K60" i="1"/>
  <c r="L60" i="1" s="1"/>
  <c r="N60" i="1"/>
  <c r="Z60" i="1" s="1"/>
  <c r="O60" i="1"/>
  <c r="T60" i="1"/>
  <c r="U60" i="1" s="1"/>
  <c r="V60" i="1" s="1"/>
  <c r="W60" i="1" s="1"/>
  <c r="X60" i="1" s="1"/>
  <c r="J61" i="1"/>
  <c r="K61" i="1"/>
  <c r="L61" i="1" s="1"/>
  <c r="N61" i="1"/>
  <c r="O61" i="1"/>
  <c r="P61" i="1" s="1"/>
  <c r="Q61" i="1" s="1"/>
  <c r="R61" i="1" s="1"/>
  <c r="T61" i="1"/>
  <c r="U61" i="1" s="1"/>
  <c r="V61" i="1" s="1"/>
  <c r="W61" i="1" s="1"/>
  <c r="X61" i="1" s="1"/>
  <c r="Z61" i="1"/>
  <c r="J62" i="1"/>
  <c r="K62" i="1"/>
  <c r="L62" i="1" s="1"/>
  <c r="N62" i="1"/>
  <c r="T62" i="1"/>
  <c r="U62" i="1" s="1"/>
  <c r="V62" i="1" s="1"/>
  <c r="W62" i="1" s="1"/>
  <c r="X62" i="1" s="1"/>
  <c r="J63" i="1"/>
  <c r="K63" i="1"/>
  <c r="N63" i="1"/>
  <c r="O63" i="1"/>
  <c r="P63" i="1" s="1"/>
  <c r="Q63" i="1" s="1"/>
  <c r="R63" i="1" s="1"/>
  <c r="T63" i="1"/>
  <c r="U63" i="1" s="1"/>
  <c r="V63" i="1" s="1"/>
  <c r="W63" i="1" s="1"/>
  <c r="X63" i="1" s="1"/>
  <c r="J64" i="1"/>
  <c r="K64" i="1"/>
  <c r="L64" i="1" s="1"/>
  <c r="N64" i="1"/>
  <c r="O64" i="1"/>
  <c r="P64" i="1" s="1"/>
  <c r="Q64" i="1" s="1"/>
  <c r="T64" i="1"/>
  <c r="U64" i="1" s="1"/>
  <c r="V64" i="1" s="1"/>
  <c r="W64" i="1" s="1"/>
  <c r="X64" i="1" s="1"/>
  <c r="J65" i="1"/>
  <c r="N65" i="1"/>
  <c r="O65" i="1"/>
  <c r="P65" i="1" s="1"/>
  <c r="Q65" i="1" s="1"/>
  <c r="R65" i="1" s="1"/>
  <c r="T65" i="1"/>
  <c r="U65" i="1"/>
  <c r="V65" i="1" s="1"/>
  <c r="W65" i="1" s="1"/>
  <c r="X65" i="1" s="1"/>
  <c r="Z65" i="1"/>
  <c r="J66" i="1"/>
  <c r="L66" i="1" s="1"/>
  <c r="K66" i="1"/>
  <c r="N66" i="1"/>
  <c r="O66" i="1"/>
  <c r="P66" i="1" s="1"/>
  <c r="Q66" i="1" s="1"/>
  <c r="R66" i="1" s="1"/>
  <c r="T66" i="1"/>
  <c r="U66" i="1" s="1"/>
  <c r="V66" i="1" s="1"/>
  <c r="W66" i="1" s="1"/>
  <c r="X66" i="1"/>
  <c r="Z66" i="1"/>
  <c r="J67" i="1"/>
  <c r="N67" i="1"/>
  <c r="O67" i="1" s="1"/>
  <c r="P67" i="1" s="1"/>
  <c r="Q67" i="1"/>
  <c r="T67" i="1"/>
  <c r="U67" i="1"/>
  <c r="V67" i="1"/>
  <c r="W67" i="1"/>
  <c r="X67" i="1" s="1"/>
  <c r="J68" i="1"/>
  <c r="Z68" i="1" s="1"/>
  <c r="K68" i="1"/>
  <c r="N68" i="1"/>
  <c r="T68" i="1"/>
  <c r="U68" i="1" s="1"/>
  <c r="V68" i="1" s="1"/>
  <c r="W68" i="1" s="1"/>
  <c r="X68" i="1" s="1"/>
  <c r="J69" i="1"/>
  <c r="K69" i="1" s="1"/>
  <c r="N69" i="1"/>
  <c r="O69" i="1" s="1"/>
  <c r="T69" i="1"/>
  <c r="J70" i="1"/>
  <c r="K70" i="1"/>
  <c r="N70" i="1"/>
  <c r="O70" i="1"/>
  <c r="P70" i="1" s="1"/>
  <c r="Q70" i="1" s="1"/>
  <c r="T70" i="1"/>
  <c r="U70" i="1" s="1"/>
  <c r="V70" i="1" s="1"/>
  <c r="W70" i="1" s="1"/>
  <c r="X70" i="1"/>
  <c r="Z70" i="1"/>
  <c r="J71" i="1"/>
  <c r="K71" i="1"/>
  <c r="L71" i="1" s="1"/>
  <c r="N71" i="1"/>
  <c r="O71" i="1"/>
  <c r="T71" i="1"/>
  <c r="U71" i="1" s="1"/>
  <c r="V71" i="1" s="1"/>
  <c r="W71" i="1" s="1"/>
  <c r="X71" i="1" s="1"/>
  <c r="J72" i="1"/>
  <c r="N72" i="1"/>
  <c r="O72" i="1"/>
  <c r="P72" i="1" s="1"/>
  <c r="Q72" i="1" s="1"/>
  <c r="R72" i="1" s="1"/>
  <c r="T72" i="1"/>
  <c r="U72" i="1"/>
  <c r="V72" i="1" s="1"/>
  <c r="W72" i="1" s="1"/>
  <c r="X72" i="1" s="1"/>
  <c r="J73" i="1"/>
  <c r="K73" i="1"/>
  <c r="L73" i="1" s="1"/>
  <c r="N73" i="1"/>
  <c r="T73" i="1"/>
  <c r="U73" i="1"/>
  <c r="V73" i="1" s="1"/>
  <c r="W73" i="1" s="1"/>
  <c r="X73" i="1" s="1"/>
  <c r="J74" i="1"/>
  <c r="K74" i="1"/>
  <c r="N74" i="1"/>
  <c r="O74" i="1"/>
  <c r="P74" i="1"/>
  <c r="Q74" i="1" s="1"/>
  <c r="R74" i="1" s="1"/>
  <c r="T74" i="1"/>
  <c r="U74" i="1"/>
  <c r="V74" i="1" s="1"/>
  <c r="W74" i="1" s="1"/>
  <c r="X74" i="1" s="1"/>
  <c r="Z74" i="1"/>
  <c r="J75" i="1"/>
  <c r="K75" i="1"/>
  <c r="L75" i="1" s="1"/>
  <c r="N75" i="1"/>
  <c r="T75" i="1"/>
  <c r="U75" i="1" s="1"/>
  <c r="V75" i="1" s="1"/>
  <c r="W75" i="1" s="1"/>
  <c r="X75" i="1" s="1"/>
  <c r="J76" i="1"/>
  <c r="N76" i="1"/>
  <c r="O76" i="1"/>
  <c r="P76" i="1" s="1"/>
  <c r="Q76" i="1" s="1"/>
  <c r="R76" i="1" s="1"/>
  <c r="T76" i="1"/>
  <c r="U76" i="1"/>
  <c r="V76" i="1" s="1"/>
  <c r="W76" i="1" s="1"/>
  <c r="X76" i="1" s="1"/>
  <c r="J77" i="1"/>
  <c r="K77" i="1"/>
  <c r="L77" i="1" s="1"/>
  <c r="N77" i="1"/>
  <c r="O77" i="1"/>
  <c r="T77" i="1"/>
  <c r="U77" i="1"/>
  <c r="V77" i="1" s="1"/>
  <c r="W77" i="1" s="1"/>
  <c r="X77" i="1" s="1"/>
  <c r="J78" i="1"/>
  <c r="N78" i="1"/>
  <c r="O78" i="1"/>
  <c r="P78" i="1" s="1"/>
  <c r="Q78" i="1" s="1"/>
  <c r="R78" i="1" s="1"/>
  <c r="T78" i="1"/>
  <c r="U78" i="1"/>
  <c r="V78" i="1" s="1"/>
  <c r="W78" i="1" s="1"/>
  <c r="X78" i="1" s="1"/>
  <c r="J79" i="1"/>
  <c r="K79" i="1"/>
  <c r="L79" i="1" s="1"/>
  <c r="N79" i="1"/>
  <c r="O79" i="1"/>
  <c r="T79" i="1"/>
  <c r="U79" i="1"/>
  <c r="V79" i="1" s="1"/>
  <c r="W79" i="1" s="1"/>
  <c r="X79" i="1" s="1"/>
  <c r="J80" i="1"/>
  <c r="K80" i="1"/>
  <c r="N80" i="1"/>
  <c r="O80" i="1"/>
  <c r="P80" i="1" s="1"/>
  <c r="Q80" i="1" s="1"/>
  <c r="T80" i="1"/>
  <c r="U80" i="1"/>
  <c r="V80" i="1" s="1"/>
  <c r="W80" i="1" s="1"/>
  <c r="X80" i="1" s="1"/>
  <c r="Z80" i="1"/>
  <c r="J81" i="1"/>
  <c r="K81" i="1"/>
  <c r="L81" i="1"/>
  <c r="N81" i="1"/>
  <c r="T81" i="1"/>
  <c r="U81" i="1"/>
  <c r="V81" i="1"/>
  <c r="W81" i="1" s="1"/>
  <c r="X81" i="1" s="1"/>
  <c r="J82" i="1"/>
  <c r="K82" i="1"/>
  <c r="N82" i="1"/>
  <c r="O82" i="1"/>
  <c r="P82" i="1" s="1"/>
  <c r="T82" i="1"/>
  <c r="U82" i="1"/>
  <c r="V82" i="1" s="1"/>
  <c r="W82" i="1" s="1"/>
  <c r="X82" i="1" s="1"/>
  <c r="Z82" i="1"/>
  <c r="J83" i="1"/>
  <c r="K83" i="1"/>
  <c r="L83" i="1" s="1"/>
  <c r="N83" i="1"/>
  <c r="T83" i="1"/>
  <c r="U83" i="1" s="1"/>
  <c r="V83" i="1" s="1"/>
  <c r="W83" i="1" s="1"/>
  <c r="X83" i="1" s="1"/>
  <c r="J84" i="1"/>
  <c r="N84" i="1"/>
  <c r="O84" i="1"/>
  <c r="P84" i="1"/>
  <c r="Q84" i="1" s="1"/>
  <c r="R84" i="1" s="1"/>
  <c r="T84" i="1"/>
  <c r="U84" i="1"/>
  <c r="V84" i="1" s="1"/>
  <c r="W84" i="1" s="1"/>
  <c r="X84" i="1" s="1"/>
  <c r="J85" i="1"/>
  <c r="K85" i="1"/>
  <c r="L85" i="1"/>
  <c r="N85" i="1"/>
  <c r="O85" i="1" s="1"/>
  <c r="T85" i="1"/>
  <c r="U85" i="1"/>
  <c r="V85" i="1" s="1"/>
  <c r="W85" i="1" s="1"/>
  <c r="X85" i="1" s="1"/>
  <c r="J86" i="1"/>
  <c r="N86" i="1"/>
  <c r="O86" i="1"/>
  <c r="P86" i="1" s="1"/>
  <c r="Q86" i="1" s="1"/>
  <c r="R86" i="1" s="1"/>
  <c r="T86" i="1"/>
  <c r="U86" i="1"/>
  <c r="V86" i="1" s="1"/>
  <c r="W86" i="1" s="1"/>
  <c r="X86" i="1" s="1"/>
  <c r="J87" i="1"/>
  <c r="K87" i="1"/>
  <c r="N87" i="1"/>
  <c r="O87" i="1"/>
  <c r="T87" i="1"/>
  <c r="U87" i="1"/>
  <c r="V87" i="1" s="1"/>
  <c r="W87" i="1" s="1"/>
  <c r="X87" i="1" s="1"/>
  <c r="J88" i="1"/>
  <c r="Z88" i="1" s="1"/>
  <c r="K88" i="1"/>
  <c r="N88" i="1"/>
  <c r="O88" i="1"/>
  <c r="P88" i="1"/>
  <c r="Q88" i="1" s="1"/>
  <c r="R88" i="1" s="1"/>
  <c r="T88" i="1"/>
  <c r="U88" i="1"/>
  <c r="V88" i="1" s="1"/>
  <c r="W88" i="1" s="1"/>
  <c r="X88" i="1" s="1"/>
  <c r="J89" i="1"/>
  <c r="K89" i="1"/>
  <c r="L89" i="1" s="1"/>
  <c r="N89" i="1"/>
  <c r="O89" i="1"/>
  <c r="T89" i="1"/>
  <c r="U89" i="1" s="1"/>
  <c r="V89" i="1" s="1"/>
  <c r="W89" i="1" s="1"/>
  <c r="X89" i="1" s="1"/>
  <c r="J90" i="1"/>
  <c r="K90" i="1"/>
  <c r="N90" i="1"/>
  <c r="O90" i="1"/>
  <c r="P90" i="1" s="1"/>
  <c r="Q90" i="1" s="1"/>
  <c r="R90" i="1" s="1"/>
  <c r="T90" i="1"/>
  <c r="U90" i="1"/>
  <c r="V90" i="1" s="1"/>
  <c r="W90" i="1" s="1"/>
  <c r="X90" i="1" s="1"/>
  <c r="Z90" i="1"/>
  <c r="J91" i="1"/>
  <c r="K91" i="1"/>
  <c r="L91" i="1" s="1"/>
  <c r="N91" i="1"/>
  <c r="O91" i="1"/>
  <c r="T91" i="1"/>
  <c r="U91" i="1"/>
  <c r="V91" i="1" s="1"/>
  <c r="W91" i="1" s="1"/>
  <c r="X91" i="1" s="1"/>
  <c r="J92" i="1"/>
  <c r="K92" i="1"/>
  <c r="N92" i="1"/>
  <c r="O92" i="1"/>
  <c r="P92" i="1" s="1"/>
  <c r="Q92" i="1" s="1"/>
  <c r="T92" i="1"/>
  <c r="U92" i="1"/>
  <c r="V92" i="1" s="1"/>
  <c r="W92" i="1" s="1"/>
  <c r="X92" i="1" s="1"/>
  <c r="J93" i="1"/>
  <c r="K93" i="1"/>
  <c r="L93" i="1"/>
  <c r="N93" i="1"/>
  <c r="O93" i="1"/>
  <c r="T93" i="1"/>
  <c r="U93" i="1" s="1"/>
  <c r="V93" i="1" s="1"/>
  <c r="W93" i="1" s="1"/>
  <c r="X93" i="1" s="1"/>
  <c r="J94" i="1"/>
  <c r="K94" i="1"/>
  <c r="N94" i="1"/>
  <c r="O94" i="1"/>
  <c r="P94" i="1" s="1"/>
  <c r="Q94" i="1" s="1"/>
  <c r="T94" i="1"/>
  <c r="U94" i="1"/>
  <c r="V94" i="1" s="1"/>
  <c r="W94" i="1" s="1"/>
  <c r="X94" i="1" s="1"/>
  <c r="Z94" i="1"/>
  <c r="J95" i="1"/>
  <c r="K95" i="1"/>
  <c r="L95" i="1" s="1"/>
  <c r="N95" i="1"/>
  <c r="O95" i="1"/>
  <c r="T95" i="1"/>
  <c r="U95" i="1"/>
  <c r="V95" i="1" s="1"/>
  <c r="W95" i="1" s="1"/>
  <c r="X95" i="1" s="1"/>
  <c r="J96" i="1"/>
  <c r="K96" i="1"/>
  <c r="N96" i="1"/>
  <c r="Z96" i="1" s="1"/>
  <c r="T96" i="1"/>
  <c r="U96" i="1"/>
  <c r="V96" i="1" s="1"/>
  <c r="W96" i="1" s="1"/>
  <c r="X96" i="1" s="1"/>
  <c r="J97" i="1"/>
  <c r="K97" i="1"/>
  <c r="L97" i="1" s="1"/>
  <c r="N97" i="1"/>
  <c r="T97" i="1"/>
  <c r="U97" i="1"/>
  <c r="V97" i="1" s="1"/>
  <c r="W97" i="1" s="1"/>
  <c r="X97" i="1" s="1"/>
  <c r="J98" i="1"/>
  <c r="Z98" i="1" s="1"/>
  <c r="N98" i="1"/>
  <c r="O98" i="1"/>
  <c r="P98" i="1" s="1"/>
  <c r="Q98" i="1" s="1"/>
  <c r="R98" i="1" s="1"/>
  <c r="T98" i="1"/>
  <c r="U98" i="1"/>
  <c r="V98" i="1" s="1"/>
  <c r="W98" i="1" s="1"/>
  <c r="X98" i="1" s="1"/>
  <c r="J99" i="1"/>
  <c r="K99" i="1"/>
  <c r="L99" i="1" s="1"/>
  <c r="N99" i="1"/>
  <c r="T99" i="1"/>
  <c r="U99" i="1"/>
  <c r="V99" i="1"/>
  <c r="W99" i="1" s="1"/>
  <c r="X99" i="1" s="1"/>
  <c r="J100" i="1"/>
  <c r="N100" i="1"/>
  <c r="O100" i="1"/>
  <c r="P100" i="1" s="1"/>
  <c r="Q100" i="1" s="1"/>
  <c r="R100" i="1" s="1"/>
  <c r="T100" i="1"/>
  <c r="U100" i="1"/>
  <c r="V100" i="1" s="1"/>
  <c r="W100" i="1" s="1"/>
  <c r="X100" i="1" s="1"/>
  <c r="Z100" i="1"/>
  <c r="J101" i="1"/>
  <c r="K101" i="1"/>
  <c r="L101" i="1" s="1"/>
  <c r="N101" i="1"/>
  <c r="T101" i="1"/>
  <c r="U101" i="1"/>
  <c r="V101" i="1" s="1"/>
  <c r="W101" i="1" s="1"/>
  <c r="X101" i="1" s="1"/>
  <c r="J102" i="1"/>
  <c r="N102" i="1"/>
  <c r="O102" i="1"/>
  <c r="P102" i="1" s="1"/>
  <c r="Q102" i="1" s="1"/>
  <c r="T102" i="1"/>
  <c r="U102" i="1"/>
  <c r="V102" i="1" s="1"/>
  <c r="W102" i="1" s="1"/>
  <c r="X102" i="1" s="1"/>
  <c r="Z102" i="1"/>
  <c r="J103" i="1"/>
  <c r="K103" i="1"/>
  <c r="L103" i="1" s="1"/>
  <c r="N103" i="1"/>
  <c r="T103" i="1"/>
  <c r="U103" i="1"/>
  <c r="V103" i="1" s="1"/>
  <c r="W103" i="1" s="1"/>
  <c r="X103" i="1" s="1"/>
  <c r="J104" i="1"/>
  <c r="K104" i="1"/>
  <c r="N104" i="1"/>
  <c r="O104" i="1"/>
  <c r="P104" i="1"/>
  <c r="Q104" i="1" s="1"/>
  <c r="R104" i="1" s="1"/>
  <c r="T104" i="1"/>
  <c r="U104" i="1"/>
  <c r="V104" i="1" s="1"/>
  <c r="W104" i="1"/>
  <c r="X104" i="1" s="1"/>
  <c r="J105" i="1"/>
  <c r="K105" i="1"/>
  <c r="L105" i="1" s="1"/>
  <c r="N105" i="1"/>
  <c r="T105" i="1"/>
  <c r="U105" i="1"/>
  <c r="V105" i="1" s="1"/>
  <c r="W105" i="1" s="1"/>
  <c r="X105" i="1" s="1"/>
  <c r="Z105" i="1"/>
  <c r="J106" i="1"/>
  <c r="N106" i="1"/>
  <c r="P106" i="1" s="1"/>
  <c r="Q106" i="1" s="1"/>
  <c r="O106" i="1"/>
  <c r="T106" i="1"/>
  <c r="U106" i="1"/>
  <c r="V106" i="1" s="1"/>
  <c r="W106" i="1" s="1"/>
  <c r="X106" i="1" s="1"/>
  <c r="J107" i="1"/>
  <c r="K107" i="1"/>
  <c r="N107" i="1"/>
  <c r="O107" i="1"/>
  <c r="T107" i="1"/>
  <c r="U107" i="1"/>
  <c r="V107" i="1" s="1"/>
  <c r="W107" i="1" s="1"/>
  <c r="X107" i="1" s="1"/>
  <c r="J108" i="1"/>
  <c r="K108" i="1"/>
  <c r="N108" i="1"/>
  <c r="O108" i="1"/>
  <c r="T108" i="1"/>
  <c r="U108" i="1"/>
  <c r="V108" i="1" s="1"/>
  <c r="W108" i="1" s="1"/>
  <c r="X108" i="1" s="1"/>
  <c r="Z108" i="1"/>
  <c r="J109" i="1"/>
  <c r="Z109" i="1" s="1"/>
  <c r="K109" i="1"/>
  <c r="N109" i="1"/>
  <c r="O109" i="1"/>
  <c r="T109" i="1"/>
  <c r="U109" i="1" s="1"/>
  <c r="V109" i="1" s="1"/>
  <c r="W109" i="1" s="1"/>
  <c r="X109" i="1" s="1"/>
  <c r="J110" i="1"/>
  <c r="K110" i="1"/>
  <c r="N110" i="1"/>
  <c r="O110" i="1" s="1"/>
  <c r="T110" i="1"/>
  <c r="U110" i="1"/>
  <c r="V110" i="1" s="1"/>
  <c r="W110" i="1" s="1"/>
  <c r="X110" i="1" s="1"/>
  <c r="J111" i="1"/>
  <c r="K111" i="1"/>
  <c r="N111" i="1"/>
  <c r="O111" i="1"/>
  <c r="T111" i="1"/>
  <c r="U111" i="1" s="1"/>
  <c r="V111" i="1" s="1"/>
  <c r="W111" i="1" s="1"/>
  <c r="X111" i="1" s="1"/>
  <c r="J112" i="1"/>
  <c r="K112" i="1"/>
  <c r="N112" i="1"/>
  <c r="O112" i="1" s="1"/>
  <c r="T112" i="1"/>
  <c r="U112" i="1"/>
  <c r="V112" i="1" s="1"/>
  <c r="W112" i="1" s="1"/>
  <c r="X112" i="1" s="1"/>
  <c r="Z112" i="1"/>
  <c r="J113" i="1"/>
  <c r="Z113" i="1" s="1"/>
  <c r="K113" i="1"/>
  <c r="N113" i="1"/>
  <c r="O113" i="1"/>
  <c r="T113" i="1"/>
  <c r="U113" i="1" s="1"/>
  <c r="V113" i="1" s="1"/>
  <c r="W113" i="1" s="1"/>
  <c r="X113" i="1" s="1"/>
  <c r="J114" i="1"/>
  <c r="K114" i="1"/>
  <c r="N114" i="1"/>
  <c r="O114" i="1"/>
  <c r="T114" i="1"/>
  <c r="U114" i="1"/>
  <c r="V114" i="1" s="1"/>
  <c r="W114" i="1" s="1"/>
  <c r="X114" i="1" s="1"/>
  <c r="J115" i="1"/>
  <c r="K115" i="1"/>
  <c r="N115" i="1"/>
  <c r="O115" i="1"/>
  <c r="T115" i="1"/>
  <c r="U115" i="1" s="1"/>
  <c r="V115" i="1" s="1"/>
  <c r="W115" i="1" s="1"/>
  <c r="X115" i="1" s="1"/>
  <c r="J116" i="1"/>
  <c r="K116" i="1"/>
  <c r="N116" i="1"/>
  <c r="O116" i="1" s="1"/>
  <c r="T116" i="1"/>
  <c r="U116" i="1"/>
  <c r="V116" i="1" s="1"/>
  <c r="W116" i="1" s="1"/>
  <c r="X116" i="1" s="1"/>
  <c r="Z116" i="1"/>
  <c r="J117" i="1"/>
  <c r="Z117" i="1" s="1"/>
  <c r="K117" i="1"/>
  <c r="N117" i="1"/>
  <c r="O117" i="1"/>
  <c r="T117" i="1"/>
  <c r="U117" i="1" s="1"/>
  <c r="V117" i="1" s="1"/>
  <c r="W117" i="1" s="1"/>
  <c r="X117" i="1" s="1"/>
  <c r="J118" i="1"/>
  <c r="K118" i="1"/>
  <c r="N118" i="1"/>
  <c r="O118" i="1" s="1"/>
  <c r="T118" i="1"/>
  <c r="U118" i="1"/>
  <c r="V118" i="1" s="1"/>
  <c r="W118" i="1" s="1"/>
  <c r="X118" i="1" s="1"/>
  <c r="J119" i="1"/>
  <c r="K119" i="1"/>
  <c r="N119" i="1"/>
  <c r="O119" i="1"/>
  <c r="T119" i="1"/>
  <c r="U119" i="1"/>
  <c r="V119" i="1" s="1"/>
  <c r="W119" i="1" s="1"/>
  <c r="X119" i="1" s="1"/>
  <c r="J120" i="1"/>
  <c r="K120" i="1" s="1"/>
  <c r="N120" i="1"/>
  <c r="O120" i="1"/>
  <c r="P120" i="1" s="1"/>
  <c r="Q120" i="1" s="1"/>
  <c r="T120" i="1"/>
  <c r="U120" i="1" s="1"/>
  <c r="V120" i="1" s="1"/>
  <c r="W120" i="1" s="1"/>
  <c r="X120" i="1" s="1"/>
  <c r="Z120" i="1"/>
  <c r="J121" i="1"/>
  <c r="K121" i="1"/>
  <c r="L121" i="1"/>
  <c r="N121" i="1"/>
  <c r="O121" i="1"/>
  <c r="T121" i="1"/>
  <c r="U121" i="1" s="1"/>
  <c r="V121" i="1" s="1"/>
  <c r="W121" i="1" s="1"/>
  <c r="X121" i="1" s="1"/>
  <c r="J122" i="1"/>
  <c r="K122" i="1"/>
  <c r="N122" i="1"/>
  <c r="O122" i="1"/>
  <c r="P122" i="1" s="1"/>
  <c r="T122" i="1"/>
  <c r="U122" i="1" s="1"/>
  <c r="V122" i="1" s="1"/>
  <c r="W122" i="1" s="1"/>
  <c r="X122" i="1" s="1"/>
  <c r="Z122" i="1"/>
  <c r="J123" i="1"/>
  <c r="K123" i="1"/>
  <c r="L123" i="1" s="1"/>
  <c r="N123" i="1"/>
  <c r="O123" i="1" s="1"/>
  <c r="T123" i="1"/>
  <c r="U123" i="1" s="1"/>
  <c r="V123" i="1" s="1"/>
  <c r="W123" i="1" s="1"/>
  <c r="X123" i="1" s="1"/>
  <c r="J124" i="1"/>
  <c r="K124" i="1"/>
  <c r="N124" i="1"/>
  <c r="O124" i="1"/>
  <c r="P124" i="1"/>
  <c r="Q124" i="1" s="1"/>
  <c r="T124" i="1"/>
  <c r="U124" i="1" s="1"/>
  <c r="V124" i="1" s="1"/>
  <c r="W124" i="1" s="1"/>
  <c r="X124" i="1" s="1"/>
  <c r="Z124" i="1"/>
  <c r="J125" i="1"/>
  <c r="K125" i="1"/>
  <c r="L125" i="1" s="1"/>
  <c r="N125" i="1"/>
  <c r="O125" i="1"/>
  <c r="T125" i="1"/>
  <c r="U125" i="1"/>
  <c r="V125" i="1" s="1"/>
  <c r="W125" i="1" s="1"/>
  <c r="X125" i="1" s="1"/>
  <c r="J126" i="1"/>
  <c r="K126" i="1"/>
  <c r="N126" i="1"/>
  <c r="O126" i="1"/>
  <c r="P126" i="1" s="1"/>
  <c r="Q126" i="1" s="1"/>
  <c r="T126" i="1"/>
  <c r="U126" i="1"/>
  <c r="V126" i="1"/>
  <c r="W126" i="1" s="1"/>
  <c r="X126" i="1" s="1"/>
  <c r="Z126" i="1"/>
  <c r="J127" i="1"/>
  <c r="K127" i="1"/>
  <c r="L127" i="1" s="1"/>
  <c r="N127" i="1"/>
  <c r="O127" i="1" s="1"/>
  <c r="T127" i="1"/>
  <c r="U127" i="1" s="1"/>
  <c r="V127" i="1" s="1"/>
  <c r="W127" i="1" s="1"/>
  <c r="X127" i="1" s="1"/>
  <c r="J128" i="1"/>
  <c r="K128" i="1" s="1"/>
  <c r="N128" i="1"/>
  <c r="O128" i="1"/>
  <c r="P128" i="1" s="1"/>
  <c r="T128" i="1"/>
  <c r="U128" i="1" s="1"/>
  <c r="V128" i="1" s="1"/>
  <c r="W128" i="1" s="1"/>
  <c r="X128" i="1" s="1"/>
  <c r="Z128" i="1"/>
  <c r="J129" i="1"/>
  <c r="K129" i="1"/>
  <c r="L129" i="1"/>
  <c r="N129" i="1"/>
  <c r="O129" i="1" s="1"/>
  <c r="T129" i="1"/>
  <c r="U129" i="1" s="1"/>
  <c r="V129" i="1" s="1"/>
  <c r="W129" i="1" s="1"/>
  <c r="X129" i="1" s="1"/>
  <c r="J130" i="1"/>
  <c r="K130" i="1" s="1"/>
  <c r="N130" i="1"/>
  <c r="O130" i="1"/>
  <c r="P130" i="1"/>
  <c r="Q130" i="1" s="1"/>
  <c r="T130" i="1"/>
  <c r="U130" i="1" s="1"/>
  <c r="V130" i="1" s="1"/>
  <c r="W130" i="1" s="1"/>
  <c r="X130" i="1" s="1"/>
  <c r="Z130" i="1"/>
  <c r="J144" i="1"/>
  <c r="K143" i="1"/>
  <c r="L122" i="1" l="1"/>
  <c r="L111" i="1"/>
  <c r="P114" i="1"/>
  <c r="Q114" i="1" s="1"/>
  <c r="P107" i="1"/>
  <c r="Q107" i="1" s="1"/>
  <c r="R107" i="1" s="1"/>
  <c r="Q26" i="1"/>
  <c r="AA26" i="1" s="1"/>
  <c r="AB26" i="1" s="1"/>
  <c r="Q19" i="1"/>
  <c r="R19" i="1" s="1"/>
  <c r="Q53" i="1"/>
  <c r="R53" i="1" s="1"/>
  <c r="Q27" i="1"/>
  <c r="R27" i="1" s="1"/>
  <c r="Q128" i="1"/>
  <c r="R128" i="1" s="1"/>
  <c r="Q122" i="1"/>
  <c r="R122" i="1" s="1"/>
  <c r="Q82" i="1"/>
  <c r="R82" i="1" s="1"/>
  <c r="AA82" i="1"/>
  <c r="AB82" i="1" s="1"/>
  <c r="AA74" i="1"/>
  <c r="AB74" i="1" s="1"/>
  <c r="L124" i="1"/>
  <c r="L107" i="1"/>
  <c r="R67" i="1"/>
  <c r="AA20" i="1"/>
  <c r="AB20" i="1" s="1"/>
  <c r="L126" i="1"/>
  <c r="AA90" i="1"/>
  <c r="L115" i="1"/>
  <c r="L104" i="1"/>
  <c r="P121" i="1"/>
  <c r="Q121" i="1" s="1"/>
  <c r="R121" i="1" s="1"/>
  <c r="L92" i="1"/>
  <c r="L90" i="1"/>
  <c r="L57" i="1"/>
  <c r="L45" i="1"/>
  <c r="P34" i="1"/>
  <c r="Q34" i="1" s="1"/>
  <c r="AA70" i="1"/>
  <c r="AB70" i="1" s="1"/>
  <c r="AA63" i="1"/>
  <c r="L70" i="1"/>
  <c r="L37" i="1"/>
  <c r="L119" i="1"/>
  <c r="L53" i="1"/>
  <c r="AA39" i="1"/>
  <c r="R35" i="1"/>
  <c r="P108" i="1"/>
  <c r="Q108" i="1" s="1"/>
  <c r="R108" i="1" s="1"/>
  <c r="P125" i="1"/>
  <c r="R114" i="1"/>
  <c r="P40" i="1"/>
  <c r="Q40" i="1" s="1"/>
  <c r="R29" i="1"/>
  <c r="R25" i="1"/>
  <c r="AA94" i="1"/>
  <c r="AB94" i="1" s="1"/>
  <c r="R106" i="1"/>
  <c r="AA92" i="1"/>
  <c r="AA80" i="1"/>
  <c r="AB80" i="1" s="1"/>
  <c r="AA55" i="1"/>
  <c r="AB55" i="1" s="1"/>
  <c r="R51" i="1"/>
  <c r="R45" i="1"/>
  <c r="R41" i="1"/>
  <c r="AA32" i="1"/>
  <c r="R120" i="1"/>
  <c r="R70" i="1"/>
  <c r="R49" i="1"/>
  <c r="R47" i="1"/>
  <c r="AA64" i="1"/>
  <c r="R23" i="1"/>
  <c r="R21" i="1"/>
  <c r="R15" i="1"/>
  <c r="R13" i="1"/>
  <c r="R130" i="1"/>
  <c r="R124" i="1"/>
  <c r="R80" i="1"/>
  <c r="AA66" i="1"/>
  <c r="AB66" i="1" s="1"/>
  <c r="R59" i="1"/>
  <c r="R55" i="1"/>
  <c r="AA24" i="1"/>
  <c r="R17" i="1"/>
  <c r="AA16" i="1"/>
  <c r="AB16" i="1" s="1"/>
  <c r="AA46" i="1"/>
  <c r="R102" i="1"/>
  <c r="AA128" i="1"/>
  <c r="AB128" i="1" s="1"/>
  <c r="AA121" i="1"/>
  <c r="AA120" i="1"/>
  <c r="AB120" i="1" s="1"/>
  <c r="R126" i="1"/>
  <c r="AA126" i="1"/>
  <c r="AB126" i="1" s="1"/>
  <c r="AA130" i="1"/>
  <c r="AB130" i="1" s="1"/>
  <c r="AA114" i="1"/>
  <c r="P117" i="1"/>
  <c r="Q117" i="1" s="1"/>
  <c r="Z129" i="1"/>
  <c r="Z127" i="1"/>
  <c r="Z125" i="1"/>
  <c r="Z123" i="1"/>
  <c r="Z121" i="1"/>
  <c r="Z119" i="1"/>
  <c r="P116" i="1"/>
  <c r="P112" i="1"/>
  <c r="Z106" i="1"/>
  <c r="K102" i="1"/>
  <c r="AA102" i="1" s="1"/>
  <c r="AB102" i="1" s="1"/>
  <c r="R94" i="1"/>
  <c r="AA88" i="1"/>
  <c r="AB88" i="1" s="1"/>
  <c r="Z83" i="1"/>
  <c r="O83" i="1"/>
  <c r="P83" i="1" s="1"/>
  <c r="Q83" i="1" s="1"/>
  <c r="K76" i="1"/>
  <c r="AA76" i="1" s="1"/>
  <c r="Z76" i="1"/>
  <c r="U69" i="1"/>
  <c r="V69" i="1" s="1"/>
  <c r="W69" i="1" s="1"/>
  <c r="X69" i="1" s="1"/>
  <c r="Z69" i="1"/>
  <c r="AA104" i="1"/>
  <c r="L118" i="1"/>
  <c r="L117" i="1"/>
  <c r="Z115" i="1"/>
  <c r="L114" i="1"/>
  <c r="L113" i="1"/>
  <c r="Z111" i="1"/>
  <c r="L110" i="1"/>
  <c r="L109" i="1"/>
  <c r="Z107" i="1"/>
  <c r="O105" i="1"/>
  <c r="P105" i="1" s="1"/>
  <c r="Q105" i="1" s="1"/>
  <c r="O96" i="1"/>
  <c r="P96" i="1" s="1"/>
  <c r="Q96" i="1" s="1"/>
  <c r="L87" i="1"/>
  <c r="L130" i="1"/>
  <c r="P129" i="1"/>
  <c r="P127" i="1"/>
  <c r="L120" i="1"/>
  <c r="Z118" i="1"/>
  <c r="Z114" i="1"/>
  <c r="Z110" i="1"/>
  <c r="O101" i="1"/>
  <c r="P101" i="1"/>
  <c r="Z101" i="1"/>
  <c r="K100" i="1"/>
  <c r="AA100" i="1" s="1"/>
  <c r="AB100" i="1" s="1"/>
  <c r="Z73" i="1"/>
  <c r="O73" i="1"/>
  <c r="P73" i="1" s="1"/>
  <c r="Q73" i="1" s="1"/>
  <c r="L128" i="1"/>
  <c r="P123" i="1"/>
  <c r="Q123" i="1" s="1"/>
  <c r="AA124" i="1"/>
  <c r="AB124" i="1" s="1"/>
  <c r="P119" i="1"/>
  <c r="P115" i="1"/>
  <c r="P111" i="1"/>
  <c r="O99" i="1"/>
  <c r="P99" i="1" s="1"/>
  <c r="Q99" i="1" s="1"/>
  <c r="Z99" i="1"/>
  <c r="K98" i="1"/>
  <c r="AA98" i="1" s="1"/>
  <c r="AB98" i="1" s="1"/>
  <c r="O97" i="1"/>
  <c r="P97" i="1" s="1"/>
  <c r="Q97" i="1" s="1"/>
  <c r="Z97" i="1"/>
  <c r="R92" i="1"/>
  <c r="K86" i="1"/>
  <c r="AA86" i="1" s="1"/>
  <c r="AB86" i="1" s="1"/>
  <c r="Z86" i="1"/>
  <c r="L84" i="1"/>
  <c r="K84" i="1"/>
  <c r="AA84" i="1" s="1"/>
  <c r="Z84" i="1"/>
  <c r="Z75" i="1"/>
  <c r="O75" i="1"/>
  <c r="P75" i="1" s="1"/>
  <c r="P118" i="1"/>
  <c r="P110" i="1"/>
  <c r="L116" i="1"/>
  <c r="L112" i="1"/>
  <c r="L108" i="1"/>
  <c r="K106" i="1"/>
  <c r="AA106" i="1" s="1"/>
  <c r="AB106" i="1" s="1"/>
  <c r="P95" i="1"/>
  <c r="Z95" i="1"/>
  <c r="Z92" i="1"/>
  <c r="Z81" i="1"/>
  <c r="O81" i="1"/>
  <c r="P81" i="1" s="1"/>
  <c r="AB63" i="1"/>
  <c r="O103" i="1"/>
  <c r="P103" i="1" s="1"/>
  <c r="Q103" i="1" s="1"/>
  <c r="Z103" i="1"/>
  <c r="K78" i="1"/>
  <c r="AA78" i="1" s="1"/>
  <c r="Z78" i="1"/>
  <c r="L72" i="1"/>
  <c r="K72" i="1"/>
  <c r="AA72" i="1" s="1"/>
  <c r="Z72" i="1"/>
  <c r="P113" i="1"/>
  <c r="Q113" i="1" s="1"/>
  <c r="P109" i="1"/>
  <c r="Q109" i="1" s="1"/>
  <c r="Z104" i="1"/>
  <c r="P93" i="1"/>
  <c r="Z93" i="1"/>
  <c r="AB90" i="1"/>
  <c r="P91" i="1"/>
  <c r="Z91" i="1"/>
  <c r="P71" i="1"/>
  <c r="Z71" i="1"/>
  <c r="L63" i="1"/>
  <c r="Z63" i="1"/>
  <c r="AA59" i="1"/>
  <c r="AB59" i="1" s="1"/>
  <c r="R37" i="1"/>
  <c r="AA37" i="1"/>
  <c r="AB37" i="1" s="1"/>
  <c r="P89" i="1"/>
  <c r="Z89" i="1"/>
  <c r="P85" i="1"/>
  <c r="Z85" i="1"/>
  <c r="L80" i="1"/>
  <c r="P77" i="1"/>
  <c r="Z77" i="1"/>
  <c r="Z67" i="1"/>
  <c r="K65" i="1"/>
  <c r="AA65" i="1" s="1"/>
  <c r="AB65" i="1" s="1"/>
  <c r="AA56" i="1"/>
  <c r="R43" i="1"/>
  <c r="AA43" i="1"/>
  <c r="AB43" i="1" s="1"/>
  <c r="L96" i="1"/>
  <c r="P87" i="1"/>
  <c r="Z87" i="1"/>
  <c r="L69" i="1"/>
  <c r="AA53" i="1"/>
  <c r="AB53" i="1" s="1"/>
  <c r="AA49" i="1"/>
  <c r="AB49" i="1" s="1"/>
  <c r="Z44" i="1"/>
  <c r="O44" i="1"/>
  <c r="P44" i="1" s="1"/>
  <c r="Q44" i="1" s="1"/>
  <c r="Z35" i="1"/>
  <c r="K35" i="1"/>
  <c r="AA35" i="1" s="1"/>
  <c r="AB35" i="1" s="1"/>
  <c r="L94" i="1"/>
  <c r="L82" i="1"/>
  <c r="P79" i="1"/>
  <c r="Z79" i="1"/>
  <c r="L74" i="1"/>
  <c r="O68" i="1"/>
  <c r="P68" i="1" s="1"/>
  <c r="AA57" i="1"/>
  <c r="AB57" i="1" s="1"/>
  <c r="L68" i="1"/>
  <c r="Z41" i="1"/>
  <c r="K41" i="1"/>
  <c r="AA41" i="1" s="1"/>
  <c r="AA33" i="1"/>
  <c r="R33" i="1"/>
  <c r="Z30" i="1"/>
  <c r="P30" i="1"/>
  <c r="L88" i="1"/>
  <c r="R64" i="1"/>
  <c r="Z51" i="1"/>
  <c r="L51" i="1"/>
  <c r="Z50" i="1"/>
  <c r="O50" i="1"/>
  <c r="P50" i="1" s="1"/>
  <c r="AA38" i="1"/>
  <c r="Z58" i="1"/>
  <c r="O58" i="1"/>
  <c r="P58" i="1" s="1"/>
  <c r="Q58" i="1" s="1"/>
  <c r="P69" i="1"/>
  <c r="Z64" i="1"/>
  <c r="Z62" i="1"/>
  <c r="O62" i="1"/>
  <c r="P62" i="1" s="1"/>
  <c r="AA51" i="1"/>
  <c r="AB51" i="1" s="1"/>
  <c r="R34" i="1"/>
  <c r="AA31" i="1"/>
  <c r="AB31" i="1" s="1"/>
  <c r="R31" i="1"/>
  <c r="Z29" i="1"/>
  <c r="L28" i="1"/>
  <c r="AA28" i="1"/>
  <c r="L25" i="1"/>
  <c r="AA25" i="1"/>
  <c r="AB25" i="1" s="1"/>
  <c r="K67" i="1"/>
  <c r="AA67" i="1" s="1"/>
  <c r="AB67" i="1" s="1"/>
  <c r="AA61" i="1"/>
  <c r="AB61" i="1" s="1"/>
  <c r="R57" i="1"/>
  <c r="Z42" i="1"/>
  <c r="P42" i="1"/>
  <c r="Q42" i="1" s="1"/>
  <c r="X39" i="1"/>
  <c r="L39" i="1"/>
  <c r="Z39" i="1"/>
  <c r="AB39" i="1" s="1"/>
  <c r="X28" i="1"/>
  <c r="AA22" i="1"/>
  <c r="R40" i="1"/>
  <c r="Z27" i="1"/>
  <c r="U27" i="1"/>
  <c r="V27" i="1" s="1"/>
  <c r="W27" i="1" s="1"/>
  <c r="X27" i="1" s="1"/>
  <c r="P60" i="1"/>
  <c r="L55" i="1"/>
  <c r="P52" i="1"/>
  <c r="AA42" i="1"/>
  <c r="L34" i="1"/>
  <c r="AA34" i="1"/>
  <c r="AA47" i="1"/>
  <c r="AB47" i="1" s="1"/>
  <c r="L47" i="1"/>
  <c r="L40" i="1"/>
  <c r="AA40" i="1"/>
  <c r="Z54" i="1"/>
  <c r="P54" i="1"/>
  <c r="Z48" i="1"/>
  <c r="O48" i="1"/>
  <c r="P48" i="1" s="1"/>
  <c r="Q48" i="1" s="1"/>
  <c r="Z36" i="1"/>
  <c r="P36" i="1"/>
  <c r="L33" i="1"/>
  <c r="Z33" i="1"/>
  <c r="AA29" i="1"/>
  <c r="Z28" i="1"/>
  <c r="Z56" i="1"/>
  <c r="Z46" i="1"/>
  <c r="Z38" i="1"/>
  <c r="Z32" i="1"/>
  <c r="AB32" i="1" s="1"/>
  <c r="R22" i="1"/>
  <c r="R18" i="1"/>
  <c r="Z14" i="1"/>
  <c r="R28" i="1"/>
  <c r="Z24" i="1"/>
  <c r="Z23" i="1"/>
  <c r="U23" i="1"/>
  <c r="V23" i="1" s="1"/>
  <c r="W23" i="1" s="1"/>
  <c r="X23" i="1" s="1"/>
  <c r="AA18" i="1"/>
  <c r="Z52" i="1"/>
  <c r="R42" i="1"/>
  <c r="Z40" i="1"/>
  <c r="Z34" i="1"/>
  <c r="R20" i="1"/>
  <c r="Z18" i="1"/>
  <c r="R12" i="1"/>
  <c r="R10" i="1"/>
  <c r="R26" i="1"/>
  <c r="Z22" i="1"/>
  <c r="Z21" i="1"/>
  <c r="U21" i="1"/>
  <c r="V21" i="1" s="1"/>
  <c r="W21" i="1" s="1"/>
  <c r="X21" i="1" s="1"/>
  <c r="R16" i="1"/>
  <c r="AA12" i="1"/>
  <c r="AB12" i="1" s="1"/>
  <c r="R11" i="1"/>
  <c r="AA10" i="1"/>
  <c r="AB10" i="1" s="1"/>
  <c r="R9" i="1"/>
  <c r="Z19" i="1"/>
  <c r="U19" i="1"/>
  <c r="V19" i="1" s="1"/>
  <c r="W19" i="1" s="1"/>
  <c r="X19" i="1" s="1"/>
  <c r="AA13" i="1"/>
  <c r="AB13" i="1" s="1"/>
  <c r="AA14" i="1"/>
  <c r="U17" i="1"/>
  <c r="V17" i="1" s="1"/>
  <c r="W17" i="1" s="1"/>
  <c r="U15" i="1"/>
  <c r="V15" i="1" s="1"/>
  <c r="W15" i="1" s="1"/>
  <c r="X15" i="1" s="1"/>
  <c r="U11" i="1"/>
  <c r="V11" i="1" s="1"/>
  <c r="W11" i="1" s="1"/>
  <c r="X11" i="1" s="1"/>
  <c r="U9" i="1"/>
  <c r="V9" i="1" s="1"/>
  <c r="W9" i="1" s="1"/>
  <c r="X9" i="1" s="1"/>
  <c r="O8" i="1"/>
  <c r="K8" i="1"/>
  <c r="AB22" i="1" l="1"/>
  <c r="AB78" i="1"/>
  <c r="AA122" i="1"/>
  <c r="AB122" i="1" s="1"/>
  <c r="AA107" i="1"/>
  <c r="AB29" i="1"/>
  <c r="Q81" i="1"/>
  <c r="R81" i="1" s="1"/>
  <c r="Q75" i="1"/>
  <c r="AA75" i="1" s="1"/>
  <c r="AB75" i="1" s="1"/>
  <c r="Q112" i="1"/>
  <c r="R112" i="1" s="1"/>
  <c r="AB18" i="1"/>
  <c r="Q30" i="1"/>
  <c r="R30" i="1" s="1"/>
  <c r="Q91" i="1"/>
  <c r="AA91" i="1" s="1"/>
  <c r="AB91" i="1" s="1"/>
  <c r="L98" i="1"/>
  <c r="AB76" i="1"/>
  <c r="Q116" i="1"/>
  <c r="R116" i="1" s="1"/>
  <c r="AA108" i="1"/>
  <c r="AB108" i="1" s="1"/>
  <c r="AA36" i="1"/>
  <c r="AB36" i="1" s="1"/>
  <c r="Q36" i="1"/>
  <c r="R36" i="1" s="1"/>
  <c r="Q60" i="1"/>
  <c r="R60" i="1" s="1"/>
  <c r="Q62" i="1"/>
  <c r="R62" i="1" s="1"/>
  <c r="Q50" i="1"/>
  <c r="R50" i="1" s="1"/>
  <c r="Q68" i="1"/>
  <c r="R68" i="1" s="1"/>
  <c r="Q87" i="1"/>
  <c r="R87" i="1" s="1"/>
  <c r="Q77" i="1"/>
  <c r="AA77" i="1" s="1"/>
  <c r="AB77" i="1" s="1"/>
  <c r="Q89" i="1"/>
  <c r="R89" i="1" s="1"/>
  <c r="Q119" i="1"/>
  <c r="R119" i="1" s="1"/>
  <c r="Q101" i="1"/>
  <c r="AA101" i="1" s="1"/>
  <c r="AB101" i="1" s="1"/>
  <c r="AA19" i="1"/>
  <c r="AB19" i="1" s="1"/>
  <c r="AA9" i="1"/>
  <c r="AB9" i="1" s="1"/>
  <c r="AB92" i="1"/>
  <c r="Q110" i="1"/>
  <c r="R110" i="1" s="1"/>
  <c r="R118" i="1"/>
  <c r="Q118" i="1"/>
  <c r="Q129" i="1"/>
  <c r="R129" i="1" s="1"/>
  <c r="AB14" i="1"/>
  <c r="AB24" i="1"/>
  <c r="Q93" i="1"/>
  <c r="AA93" i="1" s="1"/>
  <c r="AB93" i="1" s="1"/>
  <c r="AA11" i="1"/>
  <c r="AB11" i="1" s="1"/>
  <c r="AA27" i="1"/>
  <c r="AB27" i="1" s="1"/>
  <c r="L67" i="1"/>
  <c r="Q85" i="1"/>
  <c r="R85" i="1" s="1"/>
  <c r="Q95" i="1"/>
  <c r="R95" i="1" s="1"/>
  <c r="Q111" i="1"/>
  <c r="R111" i="1" s="1"/>
  <c r="AB114" i="1"/>
  <c r="AA89" i="1"/>
  <c r="AB89" i="1" s="1"/>
  <c r="Q125" i="1"/>
  <c r="AA125" i="1" s="1"/>
  <c r="AB125" i="1" s="1"/>
  <c r="AA52" i="1"/>
  <c r="AB52" i="1" s="1"/>
  <c r="Q52" i="1"/>
  <c r="R52" i="1" s="1"/>
  <c r="Q54" i="1"/>
  <c r="R54" i="1" s="1"/>
  <c r="Q69" i="1"/>
  <c r="R69" i="1" s="1"/>
  <c r="Q79" i="1"/>
  <c r="R79" i="1" s="1"/>
  <c r="Q71" i="1"/>
  <c r="R71" i="1" s="1"/>
  <c r="L106" i="1"/>
  <c r="Q115" i="1"/>
  <c r="R115" i="1" s="1"/>
  <c r="Q127" i="1"/>
  <c r="AA127" i="1" s="1"/>
  <c r="AB127" i="1" s="1"/>
  <c r="AB46" i="1"/>
  <c r="AB64" i="1"/>
  <c r="AA48" i="1"/>
  <c r="AB48" i="1" s="1"/>
  <c r="R48" i="1"/>
  <c r="AA44" i="1"/>
  <c r="AB44" i="1" s="1"/>
  <c r="R44" i="1"/>
  <c r="R99" i="1"/>
  <c r="AA99" i="1"/>
  <c r="AB99" i="1" s="1"/>
  <c r="AA73" i="1"/>
  <c r="AB73" i="1" s="1"/>
  <c r="R73" i="1"/>
  <c r="AA83" i="1"/>
  <c r="AB83" i="1" s="1"/>
  <c r="R83" i="1"/>
  <c r="R105" i="1"/>
  <c r="AA105" i="1"/>
  <c r="AB105" i="1" s="1"/>
  <c r="AA103" i="1"/>
  <c r="AB103" i="1" s="1"/>
  <c r="R103" i="1"/>
  <c r="R96" i="1"/>
  <c r="AA96" i="1"/>
  <c r="AB96" i="1" s="1"/>
  <c r="R58" i="1"/>
  <c r="AA58" i="1"/>
  <c r="AB58" i="1" s="1"/>
  <c r="AA97" i="1"/>
  <c r="AB97" i="1" s="1"/>
  <c r="R97" i="1"/>
  <c r="AA60" i="1"/>
  <c r="AB60" i="1" s="1"/>
  <c r="L78" i="1"/>
  <c r="L86" i="1"/>
  <c r="L100" i="1"/>
  <c r="AB40" i="1"/>
  <c r="L65" i="1"/>
  <c r="R109" i="1"/>
  <c r="AA109" i="1"/>
  <c r="AB109" i="1" s="1"/>
  <c r="AB104" i="1"/>
  <c r="AB121" i="1"/>
  <c r="AB28" i="1"/>
  <c r="AB33" i="1"/>
  <c r="R113" i="1"/>
  <c r="AA113" i="1"/>
  <c r="AB113" i="1" s="1"/>
  <c r="AA117" i="1"/>
  <c r="AB117" i="1" s="1"/>
  <c r="R117" i="1"/>
  <c r="AA115" i="1"/>
  <c r="AB115" i="1" s="1"/>
  <c r="AB34" i="1"/>
  <c r="AA21" i="1"/>
  <c r="AB21" i="1" s="1"/>
  <c r="AA23" i="1"/>
  <c r="AB23" i="1" s="1"/>
  <c r="AB41" i="1"/>
  <c r="R91" i="1"/>
  <c r="AA15" i="1"/>
  <c r="AB15" i="1" s="1"/>
  <c r="AB72" i="1"/>
  <c r="R93" i="1"/>
  <c r="AB84" i="1"/>
  <c r="AA119" i="1"/>
  <c r="AB119" i="1" s="1"/>
  <c r="AB42" i="1"/>
  <c r="AA68" i="1"/>
  <c r="AB68" i="1" s="1"/>
  <c r="R101" i="1"/>
  <c r="AB107" i="1"/>
  <c r="AA118" i="1"/>
  <c r="AB118" i="1" s="1"/>
  <c r="AB38" i="1"/>
  <c r="L35" i="1"/>
  <c r="L41" i="1"/>
  <c r="AA69" i="1"/>
  <c r="AB69" i="1" s="1"/>
  <c r="L76" i="1"/>
  <c r="L102" i="1"/>
  <c r="AA129" i="1"/>
  <c r="AB129" i="1" s="1"/>
  <c r="X17" i="1"/>
  <c r="AA17" i="1"/>
  <c r="AB17" i="1" s="1"/>
  <c r="AB56" i="1"/>
  <c r="AA123" i="1"/>
  <c r="AB123" i="1" s="1"/>
  <c r="R123" i="1"/>
  <c r="AA111" i="1"/>
  <c r="AB111" i="1" s="1"/>
  <c r="T7" i="1"/>
  <c r="AA116" i="1" l="1"/>
  <c r="AB116" i="1" s="1"/>
  <c r="AA110" i="1"/>
  <c r="AB110" i="1" s="1"/>
  <c r="R77" i="1"/>
  <c r="AA71" i="1"/>
  <c r="AB71" i="1" s="1"/>
  <c r="AA112" i="1"/>
  <c r="AB112" i="1" s="1"/>
  <c r="AA95" i="1"/>
  <c r="AB95" i="1" s="1"/>
  <c r="AA50" i="1"/>
  <c r="AB50" i="1" s="1"/>
  <c r="AA79" i="1"/>
  <c r="AB79" i="1" s="1"/>
  <c r="R127" i="1"/>
  <c r="AA62" i="1"/>
  <c r="AB62" i="1" s="1"/>
  <c r="AA85" i="1"/>
  <c r="AB85" i="1" s="1"/>
  <c r="AA87" i="1"/>
  <c r="AB87" i="1" s="1"/>
  <c r="R75" i="1"/>
  <c r="AA54" i="1"/>
  <c r="AB54" i="1" s="1"/>
  <c r="R125" i="1"/>
  <c r="AA30" i="1"/>
  <c r="AB30" i="1" s="1"/>
  <c r="AA81" i="1"/>
  <c r="AB81" i="1" s="1"/>
  <c r="T132" i="1"/>
  <c r="Y6" i="1"/>
  <c r="S6" i="1"/>
  <c r="M6" i="1"/>
  <c r="U7" i="1"/>
  <c r="Z1" i="1"/>
  <c r="N7" i="1"/>
  <c r="O137" i="1" s="1"/>
  <c r="N8" i="1"/>
  <c r="P8" i="1" s="1"/>
  <c r="T8" i="1"/>
  <c r="U137" i="1" s="1"/>
  <c r="U8" i="1"/>
  <c r="V8" i="1" s="1"/>
  <c r="W8" i="1" s="1"/>
  <c r="J7" i="1"/>
  <c r="J137" i="1" s="1"/>
  <c r="J8" i="1"/>
  <c r="L8" i="1" s="1"/>
  <c r="N132" i="1" l="1"/>
  <c r="K7" i="1"/>
  <c r="J132" i="1"/>
  <c r="V7" i="1"/>
  <c r="O7" i="1"/>
  <c r="L7" i="1"/>
  <c r="AC6" i="1"/>
  <c r="Q8" i="1"/>
  <c r="Z8" i="1"/>
  <c r="X8" i="1"/>
  <c r="Z7" i="1"/>
  <c r="J143" i="1"/>
  <c r="L143" i="1" s="1"/>
  <c r="Z132" i="1" l="1"/>
  <c r="Z137" i="1"/>
  <c r="K132" i="1"/>
  <c r="J138" i="1"/>
  <c r="K137" i="1"/>
  <c r="L137" i="1" s="1"/>
  <c r="P7" i="1"/>
  <c r="O132" i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L132" i="1"/>
  <c r="L133" i="1" s="1"/>
  <c r="U132" i="1"/>
  <c r="V132" i="1"/>
  <c r="W7" i="1"/>
  <c r="U138" i="1" s="1"/>
  <c r="AA8" i="1"/>
  <c r="AB8" i="1" s="1"/>
  <c r="Q7" i="1"/>
  <c r="R8" i="1"/>
  <c r="P132" i="1" l="1"/>
  <c r="P137" i="1"/>
  <c r="O138" i="1"/>
  <c r="Q132" i="1"/>
  <c r="Q137" i="1"/>
  <c r="W132" i="1"/>
  <c r="X7" i="1"/>
  <c r="X132" i="1" s="1"/>
  <c r="X133" i="1" s="1"/>
  <c r="AA7" i="1"/>
  <c r="V137" i="1"/>
  <c r="W137" i="1" s="1"/>
  <c r="R7" i="1"/>
  <c r="AB7" i="1" l="1"/>
  <c r="AB132" i="1" s="1"/>
  <c r="AA132" i="1"/>
  <c r="R132" i="1"/>
  <c r="R137" i="1"/>
  <c r="R133" i="1" l="1"/>
  <c r="AA137" i="1"/>
  <c r="AB137" i="1" s="1"/>
  <c r="AB133" i="1"/>
  <c r="S7" i="1" l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AC7" i="1"/>
  <c r="AC8" i="1" s="1"/>
  <c r="Y7" i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Y76" i="1" s="1"/>
  <c r="Y77" i="1" s="1"/>
  <c r="Y78" i="1" s="1"/>
  <c r="Y79" i="1" s="1"/>
  <c r="Y80" i="1" s="1"/>
  <c r="Y81" i="1" s="1"/>
  <c r="Y82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97" i="1" s="1"/>
  <c r="Y98" i="1" s="1"/>
  <c r="Y99" i="1" s="1"/>
  <c r="Y100" i="1" s="1"/>
  <c r="Y101" i="1" s="1"/>
  <c r="Y102" i="1" s="1"/>
  <c r="Y103" i="1" s="1"/>
  <c r="Y104" i="1" s="1"/>
  <c r="Y105" i="1" s="1"/>
  <c r="Y106" i="1" s="1"/>
  <c r="Y107" i="1" s="1"/>
  <c r="Y108" i="1" s="1"/>
  <c r="Y109" i="1" s="1"/>
  <c r="Y110" i="1" s="1"/>
  <c r="Y111" i="1" s="1"/>
  <c r="Y112" i="1" s="1"/>
  <c r="Y113" i="1" s="1"/>
  <c r="Y114" i="1" s="1"/>
  <c r="Y115" i="1" s="1"/>
  <c r="Y116" i="1" s="1"/>
  <c r="Y117" i="1" s="1"/>
  <c r="Y118" i="1" s="1"/>
  <c r="Y119" i="1" s="1"/>
  <c r="Y120" i="1" s="1"/>
  <c r="Y121" i="1" s="1"/>
  <c r="Y122" i="1" s="1"/>
  <c r="Y123" i="1" s="1"/>
  <c r="Y124" i="1" s="1"/>
  <c r="Y125" i="1" s="1"/>
  <c r="Y126" i="1" s="1"/>
  <c r="Y127" i="1" s="1"/>
  <c r="Y128" i="1" s="1"/>
  <c r="Y129" i="1" s="1"/>
  <c r="Y13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Taylor</author>
  </authors>
  <commentList>
    <comment ref="Z1" authorId="0" shapeId="0" xr:uid="{D5B33E7C-9384-431B-9881-687EC2C95080}">
      <text>
        <r>
          <rPr>
            <b/>
            <sz val="9"/>
            <color indexed="81"/>
            <rFont val="Tahoma"/>
            <family val="2"/>
          </rPr>
          <t>Larry Taylor:</t>
        </r>
        <r>
          <rPr>
            <sz val="9"/>
            <color indexed="81"/>
            <rFont val="Tahoma"/>
            <family val="2"/>
          </rPr>
          <t xml:space="preserve">
Calculated Total of base bets</t>
        </r>
      </text>
    </comment>
    <comment ref="N2" authorId="0" shapeId="0" xr:uid="{86676175-145F-4F41-9FB9-0E366C664CFF}">
      <text>
        <r>
          <rPr>
            <b/>
            <sz val="9"/>
            <color indexed="81"/>
            <rFont val="Tahoma"/>
            <family val="2"/>
          </rPr>
          <t xml:space="preserve">Enter 
</t>
        </r>
        <r>
          <rPr>
            <b/>
            <sz val="14"/>
            <color indexed="81"/>
            <rFont val="Tahoma"/>
            <family val="2"/>
          </rPr>
          <t>T for Trebles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<sst xmlns="http://schemas.openxmlformats.org/spreadsheetml/2006/main" count="416" uniqueCount="169">
  <si>
    <t>Date</t>
  </si>
  <si>
    <t>Track</t>
  </si>
  <si>
    <t>Race</t>
  </si>
  <si>
    <t>TAB</t>
  </si>
  <si>
    <t>Horse</t>
  </si>
  <si>
    <t>AM Odds</t>
  </si>
  <si>
    <t>Fin</t>
  </si>
  <si>
    <t>Best Odds</t>
  </si>
  <si>
    <t>Place Div</t>
  </si>
  <si>
    <t>Lev Bet</t>
  </si>
  <si>
    <t>Lev Ret</t>
  </si>
  <si>
    <t>Lev Profit</t>
  </si>
  <si>
    <t>Flem</t>
  </si>
  <si>
    <t>ETYMOLOGY</t>
  </si>
  <si>
    <t>WON</t>
  </si>
  <si>
    <t>Cau</t>
  </si>
  <si>
    <t xml:space="preserve">BLACK SAIL </t>
  </si>
  <si>
    <t>MASTERING</t>
  </si>
  <si>
    <t>DEMOLITION</t>
  </si>
  <si>
    <t>SILENTZ</t>
  </si>
  <si>
    <t>LAURE ME IN</t>
  </si>
  <si>
    <t>MISS NORWAY</t>
  </si>
  <si>
    <t>MR MONEY BAGS</t>
  </si>
  <si>
    <t>CRACK THE CODE</t>
  </si>
  <si>
    <t xml:space="preserve">AVILIUS </t>
  </si>
  <si>
    <t xml:space="preserve">SCHABAU </t>
  </si>
  <si>
    <t xml:space="preserve">SIKANDARABAD </t>
  </si>
  <si>
    <t>ALIZEE</t>
  </si>
  <si>
    <t>SHE'S SO HIGH</t>
  </si>
  <si>
    <t xml:space="preserve">AGE OF CHIVALRY </t>
  </si>
  <si>
    <t>2nd</t>
  </si>
  <si>
    <t>THUNDER CLOUD</t>
  </si>
  <si>
    <t>3rd</t>
  </si>
  <si>
    <t xml:space="preserve">HEPTAGON </t>
  </si>
  <si>
    <t>EDUARDO</t>
  </si>
  <si>
    <t xml:space="preserve">MANOLO BLAHNIQ </t>
  </si>
  <si>
    <t>ADDICTIVE NATURE</t>
  </si>
  <si>
    <t>ZOUTORI</t>
  </si>
  <si>
    <t xml:space="preserve">GUIZOT </t>
  </si>
  <si>
    <t>BIG NIGHT OUT</t>
  </si>
  <si>
    <t>FIDELIA</t>
  </si>
  <si>
    <t>KINGS BROOK</t>
  </si>
  <si>
    <t xml:space="preserve">DR DRILL </t>
  </si>
  <si>
    <t>San-L</t>
  </si>
  <si>
    <t xml:space="preserve">BUFFALO RIVER </t>
  </si>
  <si>
    <t xml:space="preserve">CHOUXTING THE MOB </t>
  </si>
  <si>
    <t>ONE MORE TRY</t>
  </si>
  <si>
    <t>ORGANZA</t>
  </si>
  <si>
    <t>JUNIPAL</t>
  </si>
  <si>
    <t>SOPRESSA</t>
  </si>
  <si>
    <t xml:space="preserve">MY PENDANT </t>
  </si>
  <si>
    <t>BEGOOD TOYA MOTHER</t>
  </si>
  <si>
    <t>VEGA MAGIC</t>
  </si>
  <si>
    <t>PIPPIE</t>
  </si>
  <si>
    <t>MV</t>
  </si>
  <si>
    <t>EXHILARATES</t>
  </si>
  <si>
    <t xml:space="preserve">SURPRISE BABY </t>
  </si>
  <si>
    <t>TREKKING</t>
  </si>
  <si>
    <t>Flem-X</t>
  </si>
  <si>
    <t xml:space="preserve">MELODY BELLE </t>
  </si>
  <si>
    <t>San-H</t>
  </si>
  <si>
    <t>XILONG</t>
  </si>
  <si>
    <t xml:space="preserve">SETTING SAIL </t>
  </si>
  <si>
    <t>BALAABEL</t>
  </si>
  <si>
    <t>YULONG JANUARY</t>
  </si>
  <si>
    <t xml:space="preserve">ODEON </t>
  </si>
  <si>
    <t>Win Double</t>
  </si>
  <si>
    <t>Win Double Ret1</t>
  </si>
  <si>
    <t>Win Double Ret2</t>
  </si>
  <si>
    <t>PLACE Treble</t>
  </si>
  <si>
    <t>Place Treble Ret1</t>
  </si>
  <si>
    <t>Place Treble Ret2</t>
  </si>
  <si>
    <t>Pl;ace Treble Ret3</t>
  </si>
  <si>
    <t>Place Treble Profit</t>
  </si>
  <si>
    <t>CRYSTAL DREAMER</t>
  </si>
  <si>
    <t>LA SPECIALE</t>
  </si>
  <si>
    <t>DOMINO VITALE</t>
  </si>
  <si>
    <t>CAU</t>
  </si>
  <si>
    <t xml:space="preserve">CHANCE TO DANCE </t>
  </si>
  <si>
    <t>DUKE OF BRUNSWICK</t>
  </si>
  <si>
    <t>FARSON</t>
  </si>
  <si>
    <t>BLACK HEART BART</t>
  </si>
  <si>
    <t xml:space="preserve">PORTMAN </t>
  </si>
  <si>
    <t xml:space="preserve">HANS HOLBEIN </t>
  </si>
  <si>
    <t>MR SNEAKY</t>
  </si>
  <si>
    <t>LORD DA VINCI</t>
  </si>
  <si>
    <t>RUBY SEA</t>
  </si>
  <si>
    <t>KIWIA</t>
  </si>
  <si>
    <t>SOVEREIGN NATION</t>
  </si>
  <si>
    <t>CHARLEVOIX</t>
  </si>
  <si>
    <t>HEATHERLY</t>
  </si>
  <si>
    <t>MERCHANT NAVY</t>
  </si>
  <si>
    <t>SHEIDEL</t>
  </si>
  <si>
    <t>GRANDE ROSSO</t>
  </si>
  <si>
    <t>JORDA</t>
  </si>
  <si>
    <t xml:space="preserve">HARTNELL </t>
  </si>
  <si>
    <t>BRAVE SMASH</t>
  </si>
  <si>
    <t>JAMAICAN RAIN</t>
  </si>
  <si>
    <t xml:space="preserve">ALOISIA </t>
  </si>
  <si>
    <t xml:space="preserve">FASTNET TEMPEST </t>
  </si>
  <si>
    <t xml:space="preserve">ALMANDIN </t>
  </si>
  <si>
    <t xml:space="preserve">LAST WEEK </t>
  </si>
  <si>
    <t xml:space="preserve">ADDISON </t>
  </si>
  <si>
    <t>MORTON'S FORK</t>
  </si>
  <si>
    <t xml:space="preserve">BEDFORD </t>
  </si>
  <si>
    <t>SHARING</t>
  </si>
  <si>
    <t xml:space="preserve">KINGS WILL DREAM </t>
  </si>
  <si>
    <t xml:space="preserve">POETIC DREAM </t>
  </si>
  <si>
    <t>HEAR THE CHANT</t>
  </si>
  <si>
    <t>ntd</t>
  </si>
  <si>
    <t>THINK BLEUE</t>
  </si>
  <si>
    <t>LAND OF PLENTY</t>
  </si>
  <si>
    <t>RICH CHARM</t>
  </si>
  <si>
    <t xml:space="preserve">FIFTY STARS </t>
  </si>
  <si>
    <t>WILLIAM THOMAS</t>
  </si>
  <si>
    <t>OZI CHOICE</t>
  </si>
  <si>
    <t>RILLITO</t>
  </si>
  <si>
    <t>OSBORNE BULLS</t>
  </si>
  <si>
    <t xml:space="preserve">JAAMEH </t>
  </si>
  <si>
    <t xml:space="preserve">NIGHT'S WATCH </t>
  </si>
  <si>
    <t xml:space="preserve">FURRION </t>
  </si>
  <si>
    <t>SMART MELODY</t>
  </si>
  <si>
    <t>SUNLIGHT</t>
  </si>
  <si>
    <t xml:space="preserve">BEST OF DAYS </t>
  </si>
  <si>
    <t>MANUEL</t>
  </si>
  <si>
    <t>ORDER OF COMMAND</t>
  </si>
  <si>
    <t>NATIVE SOLDIER</t>
  </si>
  <si>
    <t xml:space="preserve">OCEANEX </t>
  </si>
  <si>
    <t xml:space="preserve">AL GALAYEL </t>
  </si>
  <si>
    <t>Bets</t>
  </si>
  <si>
    <t>S/Rate</t>
  </si>
  <si>
    <t xml:space="preserve">Won </t>
  </si>
  <si>
    <t>Placed</t>
  </si>
  <si>
    <t>Place Trebles</t>
  </si>
  <si>
    <t>`</t>
  </si>
  <si>
    <t>Level Win Betting</t>
  </si>
  <si>
    <t>Level Place Betting</t>
  </si>
  <si>
    <t>Total bet</t>
  </si>
  <si>
    <t>All Up Treble PLACE Bets</t>
  </si>
  <si>
    <t>Total</t>
  </si>
  <si>
    <t>Ave Div</t>
  </si>
  <si>
    <t>Level Win Bet</t>
  </si>
  <si>
    <t>Level Place All up Trebles</t>
  </si>
  <si>
    <t>Totals</t>
  </si>
  <si>
    <t>Win Treble Ret</t>
  </si>
  <si>
    <t>Win Treble</t>
  </si>
  <si>
    <t>Level Win All-Up Doubles (or TREBLES if "T" above.</t>
  </si>
  <si>
    <t>Enter "T" here for Treble Data</t>
  </si>
  <si>
    <t>Total Profit</t>
  </si>
  <si>
    <t>Total Ret</t>
  </si>
  <si>
    <t>Win All-Up Profit</t>
  </si>
  <si>
    <t>Max Double %</t>
  </si>
  <si>
    <t>Max Treble %</t>
  </si>
  <si>
    <t>Max Place Treble %</t>
  </si>
  <si>
    <t>Calculated Bank</t>
  </si>
  <si>
    <t>Enter Max Win Bet %</t>
  </si>
  <si>
    <t>All Up  WIN Bets</t>
  </si>
  <si>
    <t>Preferred Bet Size</t>
  </si>
  <si>
    <t xml:space="preserve">LEGLESS VEUVE </t>
  </si>
  <si>
    <t>ABILITY</t>
  </si>
  <si>
    <t>WIDGEE TURF</t>
  </si>
  <si>
    <t xml:space="preserve">GAILO CHOP </t>
  </si>
  <si>
    <t xml:space="preserve">FUTURE SCORE </t>
  </si>
  <si>
    <t xml:space="preserve">MORE THAN EVER </t>
  </si>
  <si>
    <t>DALASAN</t>
  </si>
  <si>
    <t xml:space="preserve">TALENTI </t>
  </si>
  <si>
    <t>BOLD STAR</t>
  </si>
  <si>
    <t>CONQUEROR</t>
  </si>
  <si>
    <t>MT Super-Bets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</si>
</sst>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-* #,##0.0_-;\-* #,##0.0_-;_-* &quot;-&quot;?_-;_-@_-"/>
    <numFmt numFmtId="165" formatCode="0.0%"/>
    <numFmt numFmtId="166" formatCode="_-&quot;$&quot;* #,##0.000_-;\-&quot;$&quot;* #,##0.0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indexed="81"/>
      <name val="Tahoma"/>
      <family val="2"/>
    </font>
    <font>
      <b/>
      <sz val="16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9"/>
      <color theme="7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i/>
      <sz val="9"/>
      <color theme="7" tint="-0.499984740745262"/>
      <name val="Calibri"/>
      <family val="2"/>
      <scheme val="minor"/>
    </font>
    <font>
      <sz val="2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7" tint="0.39997558519241921"/>
        <b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9"/>
      </patternFill>
    </fill>
    <fill>
      <patternFill patternType="solid">
        <fgColor theme="7" tint="0.79998168889431442"/>
        <bgColor theme="9"/>
      </patternFill>
    </fill>
    <fill>
      <patternFill patternType="solid">
        <fgColor theme="7" tint="0.79998168889431442"/>
        <bgColor indexed="64"/>
      </patternFill>
    </fill>
    <fill>
      <gradientFill degree="90">
        <stop position="0">
          <color theme="0" tint="-0.34900967436750391"/>
        </stop>
        <stop position="1">
          <color theme="1"/>
        </stop>
      </gradientFill>
    </fill>
    <fill>
      <patternFill patternType="solid">
        <fgColor theme="0" tint="-0.14999847407452621"/>
        <b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0E6F4"/>
        <bgColor theme="9"/>
      </patternFill>
    </fill>
    <fill>
      <patternFill patternType="solid">
        <fgColor rgb="FFE0E6F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theme="9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7">
    <xf numFmtId="0" fontId="0" fillId="0" borderId="0" xfId="0"/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1" xfId="0" applyBorder="1"/>
    <xf numFmtId="1" fontId="5" fillId="4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1" fontId="5" fillId="7" borderId="1" xfId="0" applyNumberFormat="1" applyFont="1" applyFill="1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165" fontId="12" fillId="8" borderId="4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66" fontId="0" fillId="0" borderId="1" xfId="1" applyNumberFormat="1" applyFont="1" applyBorder="1" applyAlignment="1">
      <alignment horizontal="center" vertical="center"/>
    </xf>
    <xf numFmtId="44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ont="1"/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64" fontId="14" fillId="2" borderId="1" xfId="3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6" fillId="9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/>
    </xf>
    <xf numFmtId="1" fontId="5" fillId="12" borderId="1" xfId="0" applyNumberFormat="1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 vertical="center"/>
    </xf>
    <xf numFmtId="1" fontId="17" fillId="10" borderId="1" xfId="0" applyNumberFormat="1" applyFont="1" applyFill="1" applyBorder="1" applyAlignment="1">
      <alignment horizontal="center" vertical="center"/>
    </xf>
    <xf numFmtId="1" fontId="17" fillId="12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1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" fontId="5" fillId="10" borderId="1" xfId="0" applyNumberFormat="1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right" vertical="center"/>
    </xf>
    <xf numFmtId="0" fontId="13" fillId="0" borderId="0" xfId="0" applyFont="1"/>
    <xf numFmtId="0" fontId="23" fillId="0" borderId="0" xfId="0" applyFont="1" applyBorder="1" applyAlignment="1">
      <alignment horizontal="right"/>
    </xf>
    <xf numFmtId="1" fontId="16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10" fontId="7" fillId="1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22" fillId="13" borderId="1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 vertical="center" wrapText="1"/>
    </xf>
    <xf numFmtId="1" fontId="16" fillId="14" borderId="1" xfId="0" applyNumberFormat="1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/>
    </xf>
    <xf numFmtId="1" fontId="5" fillId="15" borderId="1" xfId="0" applyNumberFormat="1" applyFont="1" applyFill="1" applyBorder="1" applyAlignment="1">
      <alignment horizontal="center"/>
    </xf>
    <xf numFmtId="0" fontId="17" fillId="15" borderId="1" xfId="0" applyFont="1" applyFill="1" applyBorder="1" applyAlignment="1">
      <alignment horizontal="center" vertical="center"/>
    </xf>
    <xf numFmtId="0" fontId="24" fillId="0" borderId="0" xfId="0" applyFont="1"/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8" fillId="13" borderId="1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9" borderId="4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14" fontId="25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2" fontId="25" fillId="0" borderId="1" xfId="0" applyNumberFormat="1" applyFont="1" applyFill="1" applyBorder="1" applyAlignment="1">
      <alignment horizontal="center"/>
    </xf>
    <xf numFmtId="2" fontId="27" fillId="0" borderId="1" xfId="0" applyNumberFormat="1" applyFont="1" applyFill="1" applyBorder="1" applyAlignment="1">
      <alignment horizontal="center"/>
    </xf>
    <xf numFmtId="0" fontId="28" fillId="0" borderId="0" xfId="0" applyFont="1"/>
  </cellXfs>
  <cellStyles count="4">
    <cellStyle name="Currency" xfId="1" builtinId="4"/>
    <cellStyle name="Currency 2 2" xfId="3" xr:uid="{B56309D2-06BC-40B2-A4C2-9753E195302E}"/>
    <cellStyle name="Normal" xfId="0" builtinId="0"/>
    <cellStyle name="Percent" xfId="2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0E6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158750</xdr:colOff>
      <xdr:row>130</xdr:row>
      <xdr:rowOff>63499</xdr:rowOff>
    </xdr:from>
    <xdr:to>
      <xdr:col>7</xdr:col>
      <xdr:colOff>190500</xdr:colOff>
      <xdr:row>133</xdr:row>
      <xdr:rowOff>88828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338D4C-3953-43C9-BB3D-E65651C7E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" y="23103416"/>
          <a:ext cx="2074333" cy="744995"/>
        </a:xfrm>
        <a:prstGeom prst="rect">
          <a:avLst/>
        </a:prstGeom>
      </xdr:spPr>
    </xdr:pic>
    <xdr:clientData/>
  </xdr:twoCellAnchor>
  <xdr:twoCellAnchor editAs="oneCell">
    <xdr:from>
      <xdr:col>0</xdr:col>
      <xdr:colOff>31751</xdr:colOff>
      <xdr:row>2</xdr:row>
      <xdr:rowOff>52916</xdr:rowOff>
    </xdr:from>
    <xdr:to>
      <xdr:col>5</xdr:col>
      <xdr:colOff>73703</xdr:colOff>
      <xdr:row>4</xdr:row>
      <xdr:rowOff>952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F5D31BD-5D93-4C62-A0E0-91A7510D6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1" y="571499"/>
          <a:ext cx="3047619" cy="678286"/>
        </a:xfrm>
        <a:prstGeom prst="rect">
          <a:avLst/>
        </a:prstGeom>
      </xdr:spPr>
    </xdr:pic>
    <xdr:clientData/>
  </xdr:twoCellAnchor>
  <xdr:twoCellAnchor editAs="oneCell">
    <xdr:from>
      <xdr:col>12</xdr:col>
      <xdr:colOff>444500</xdr:colOff>
      <xdr:row>139</xdr:row>
      <xdr:rowOff>74084</xdr:rowOff>
    </xdr:from>
    <xdr:to>
      <xdr:col>24</xdr:col>
      <xdr:colOff>499761</xdr:colOff>
      <xdr:row>145</xdr:row>
      <xdr:rowOff>51691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DF989A-5E71-4947-8CFB-0C35700C3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41583" y="25400001"/>
          <a:ext cx="6638095" cy="13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1EF70-DD1C-429B-82B2-6580642741A9}">
  <sheetPr>
    <pageSetUpPr fitToPage="1"/>
  </sheetPr>
  <dimension ref="A1:AH147"/>
  <sheetViews>
    <sheetView showGridLines="0" tabSelected="1" zoomScale="90" zoomScaleNormal="90" workbookViewId="0">
      <pane xSplit="4" ySplit="8" topLeftCell="E86" activePane="bottomRight" state="frozen"/>
      <selection pane="topRight" activeCell="E1" sqref="E1"/>
      <selection pane="bottomLeft" activeCell="A9" sqref="A9"/>
      <selection pane="bottomRight" activeCell="AG92" sqref="AG92"/>
    </sheetView>
  </sheetViews>
  <sheetFormatPr defaultRowHeight="15" x14ac:dyDescent="0.25"/>
  <cols>
    <col min="1" max="1" width="11.42578125" customWidth="1"/>
    <col min="2" max="4" width="4.85546875" customWidth="1"/>
    <col min="5" max="5" width="18.85546875" bestFit="1" customWidth="1"/>
    <col min="6" max="6" width="6" customWidth="1"/>
    <col min="7" max="7" width="5.7109375" customWidth="1"/>
    <col min="8" max="8" width="6.140625" customWidth="1"/>
    <col min="9" max="9" width="6.28515625" customWidth="1"/>
    <col min="10" max="10" width="8.7109375" customWidth="1"/>
    <col min="11" max="11" width="8.42578125" customWidth="1"/>
    <col min="12" max="12" width="8" customWidth="1"/>
    <col min="13" max="13" width="8.85546875" customWidth="1"/>
    <col min="14" max="14" width="8.28515625" style="2" customWidth="1"/>
    <col min="15" max="15" width="8.28515625" customWidth="1"/>
    <col min="16" max="16" width="8" customWidth="1"/>
    <col min="17" max="17" width="8.5703125" customWidth="1"/>
    <col min="18" max="18" width="8.140625" style="2" customWidth="1"/>
    <col min="19" max="19" width="9" customWidth="1"/>
    <col min="20" max="20" width="8" style="2" customWidth="1"/>
    <col min="21" max="23" width="8" customWidth="1"/>
    <col min="24" max="24" width="8" style="2" customWidth="1"/>
    <col min="25" max="25" width="8.85546875" customWidth="1"/>
    <col min="26" max="26" width="8.5703125" customWidth="1"/>
    <col min="27" max="27" width="8.140625" customWidth="1"/>
    <col min="28" max="28" width="8.42578125" customWidth="1"/>
    <col min="29" max="29" width="7.85546875" customWidth="1"/>
  </cols>
  <sheetData>
    <row r="1" spans="1:29" ht="21.75" customHeight="1" x14ac:dyDescent="0.25">
      <c r="F1" s="33"/>
      <c r="G1" s="33"/>
      <c r="H1" s="35"/>
      <c r="I1" s="36" t="s">
        <v>157</v>
      </c>
      <c r="J1" s="62">
        <v>100</v>
      </c>
      <c r="K1" s="62"/>
      <c r="L1" s="62"/>
      <c r="N1" s="63">
        <v>100</v>
      </c>
      <c r="O1" s="64"/>
      <c r="P1" s="64"/>
      <c r="Q1" s="64"/>
      <c r="R1" s="65"/>
      <c r="T1" s="63">
        <v>100</v>
      </c>
      <c r="U1" s="64"/>
      <c r="V1" s="64"/>
      <c r="W1" s="64"/>
      <c r="X1" s="65"/>
      <c r="Z1" s="66">
        <f>SUM(J1:X1)</f>
        <v>300</v>
      </c>
      <c r="AA1" s="67"/>
      <c r="AB1" s="68"/>
    </row>
    <row r="2" spans="1:29" ht="19.5" customHeight="1" x14ac:dyDescent="0.4">
      <c r="A2" s="86" t="s">
        <v>168</v>
      </c>
      <c r="E2" s="15"/>
      <c r="F2" s="34"/>
      <c r="G2" s="34"/>
      <c r="H2" s="34"/>
      <c r="I2" s="37"/>
      <c r="M2" s="38"/>
      <c r="N2" s="43"/>
      <c r="O2" s="52" t="s">
        <v>147</v>
      </c>
      <c r="P2" s="53"/>
      <c r="Q2" s="53"/>
      <c r="R2" s="53"/>
      <c r="S2" s="38"/>
      <c r="T2"/>
      <c r="X2"/>
      <c r="Y2" s="38"/>
      <c r="AC2" s="38"/>
    </row>
    <row r="3" spans="1:29" ht="21" customHeight="1" x14ac:dyDescent="0.45">
      <c r="E3" s="49"/>
      <c r="F3" s="33"/>
      <c r="G3" s="33"/>
      <c r="H3" s="33"/>
      <c r="I3" s="33"/>
      <c r="K3" s="54" t="s">
        <v>155</v>
      </c>
      <c r="L3" s="54"/>
      <c r="M3" s="41">
        <v>0.03</v>
      </c>
      <c r="O3" s="42" t="s">
        <v>151</v>
      </c>
      <c r="P3" s="41">
        <v>0.02</v>
      </c>
      <c r="Q3" s="3"/>
      <c r="R3" s="42" t="s">
        <v>152</v>
      </c>
      <c r="S3" s="41">
        <v>1.4999999999999999E-2</v>
      </c>
      <c r="W3" s="3"/>
      <c r="X3" s="40" t="s">
        <v>153</v>
      </c>
      <c r="Y3" s="41">
        <v>2.5000000000000001E-2</v>
      </c>
    </row>
    <row r="4" spans="1:29" ht="36.75" customHeight="1" x14ac:dyDescent="0.25">
      <c r="F4" s="33"/>
      <c r="G4" s="33"/>
      <c r="H4" s="33"/>
      <c r="I4" s="33"/>
      <c r="J4" s="55" t="s">
        <v>141</v>
      </c>
      <c r="K4" s="55"/>
      <c r="L4" s="55"/>
      <c r="M4" s="31" t="s">
        <v>154</v>
      </c>
      <c r="N4" s="59" t="s">
        <v>146</v>
      </c>
      <c r="O4" s="60"/>
      <c r="P4" s="60"/>
      <c r="Q4" s="60"/>
      <c r="R4" s="61"/>
      <c r="S4" s="31" t="s">
        <v>154</v>
      </c>
      <c r="T4" s="56" t="s">
        <v>142</v>
      </c>
      <c r="U4" s="57"/>
      <c r="V4" s="57"/>
      <c r="W4" s="57"/>
      <c r="X4" s="58"/>
      <c r="Y4" s="31" t="s">
        <v>154</v>
      </c>
      <c r="Z4" s="55" t="s">
        <v>143</v>
      </c>
      <c r="AA4" s="55"/>
      <c r="AB4" s="55"/>
      <c r="AC4" s="31" t="s">
        <v>154</v>
      </c>
    </row>
    <row r="5" spans="1:29" ht="0.75" customHeight="1" x14ac:dyDescent="0.25"/>
    <row r="6" spans="1:29" s="21" customFormat="1" ht="41.25" customHeight="1" x14ac:dyDescent="0.2">
      <c r="A6" s="16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18" t="s">
        <v>5</v>
      </c>
      <c r="G6" s="17" t="s">
        <v>6</v>
      </c>
      <c r="H6" s="17" t="s">
        <v>7</v>
      </c>
      <c r="I6" s="19" t="s">
        <v>8</v>
      </c>
      <c r="J6" s="44" t="s">
        <v>9</v>
      </c>
      <c r="K6" s="44" t="s">
        <v>10</v>
      </c>
      <c r="L6" s="44" t="s">
        <v>11</v>
      </c>
      <c r="M6" s="45">
        <f>J1*100%/M3</f>
        <v>3333.3333333333335</v>
      </c>
      <c r="N6" s="23" t="s">
        <v>66</v>
      </c>
      <c r="O6" s="23" t="s">
        <v>67</v>
      </c>
      <c r="P6" s="23" t="s">
        <v>68</v>
      </c>
      <c r="Q6" s="23" t="s">
        <v>144</v>
      </c>
      <c r="R6" s="23" t="s">
        <v>150</v>
      </c>
      <c r="S6" s="39">
        <f>IF($N$2="T",N1*100%/S3,N1*100%/P3)</f>
        <v>5000</v>
      </c>
      <c r="T6" s="20" t="s">
        <v>69</v>
      </c>
      <c r="U6" s="20" t="s">
        <v>70</v>
      </c>
      <c r="V6" s="20" t="s">
        <v>71</v>
      </c>
      <c r="W6" s="20" t="s">
        <v>72</v>
      </c>
      <c r="X6" s="20" t="s">
        <v>73</v>
      </c>
      <c r="Y6" s="39">
        <f>T1*100%/Y3</f>
        <v>4000</v>
      </c>
      <c r="Z6" s="22" t="s">
        <v>137</v>
      </c>
      <c r="AA6" s="22" t="s">
        <v>149</v>
      </c>
      <c r="AB6" s="22" t="s">
        <v>148</v>
      </c>
      <c r="AC6" s="39">
        <f>SUM(M6,S6,Y6)</f>
        <v>12333.333333333334</v>
      </c>
    </row>
    <row r="7" spans="1:29" ht="13.5" customHeight="1" x14ac:dyDescent="0.25">
      <c r="A7" s="70">
        <v>42742</v>
      </c>
      <c r="B7" s="71" t="s">
        <v>15</v>
      </c>
      <c r="C7" s="72">
        <v>3</v>
      </c>
      <c r="D7" s="72">
        <v>5</v>
      </c>
      <c r="E7" s="71" t="s">
        <v>74</v>
      </c>
      <c r="F7" s="73">
        <v>2.5</v>
      </c>
      <c r="G7" s="71" t="s">
        <v>14</v>
      </c>
      <c r="H7" s="73">
        <v>2.9</v>
      </c>
      <c r="I7" s="74">
        <v>1.7</v>
      </c>
      <c r="J7" s="46">
        <f>$J$1</f>
        <v>100</v>
      </c>
      <c r="K7" s="46">
        <f>IF($J$1="","",IF(G7&lt;&gt;"WON","",J7*H7))</f>
        <v>290</v>
      </c>
      <c r="L7" s="46">
        <f>IF(J7=0,"",IF(K7="",J7*-1,K7-J7))</f>
        <v>190</v>
      </c>
      <c r="M7" s="47">
        <f>IF(L7="",M6,M6+L7)</f>
        <v>3523.3333333333335</v>
      </c>
      <c r="N7" s="24">
        <f>$N$1</f>
        <v>100</v>
      </c>
      <c r="O7" s="24">
        <f>IF(G7&lt;&gt;"Won","",N7*H7)</f>
        <v>290</v>
      </c>
      <c r="P7" s="25" t="str">
        <f>IF(N7=0,"",IF(O7="","",IF(G8&lt;&gt;"Won","",O7*H8)))</f>
        <v/>
      </c>
      <c r="Q7" s="25" t="str">
        <f>IF($N$2&lt;&gt;"T","",IF(P7="","",IF(G9&lt;&gt;"WON","",P7*H9)))</f>
        <v/>
      </c>
      <c r="R7" s="25">
        <f>IF(AND($N$2="T",Q7=""),N7*-1,IF(AND($N$2&lt;&gt;"T",P7=""),N7*-1,IF($N$2="T",Q7-N7,P7-N7)))</f>
        <v>-100</v>
      </c>
      <c r="S7" s="4">
        <f>S6+R7</f>
        <v>4900</v>
      </c>
      <c r="T7" s="5">
        <f>$T$1</f>
        <v>100</v>
      </c>
      <c r="U7" s="5">
        <f>IF(I7="","",T7*I7)</f>
        <v>170</v>
      </c>
      <c r="V7" s="5" t="str">
        <f>IF(U7="","",IF(I8="","",U7*I8))</f>
        <v/>
      </c>
      <c r="W7" s="6" t="str">
        <f>IF($T$1="","",IF(V7="","",IF(I9="","",V7*I9)))</f>
        <v/>
      </c>
      <c r="X7" s="6">
        <f>IF(W7="",T7*-1,W7-T7)</f>
        <v>-100</v>
      </c>
      <c r="Y7" s="4">
        <f>Y6+X7</f>
        <v>3900</v>
      </c>
      <c r="Z7" s="32">
        <f>J7+N7+T7</f>
        <v>300</v>
      </c>
      <c r="AA7" s="32">
        <f>IF(AND($N$2&lt;&gt;"T",K7="",P7="",W7=""),"",IF(AND($N$2="T",K7="",Q7="",W7=""),"",IF($N$2="T",SUM(K7,Q7,W7),SUM(K7,P7,W7))))</f>
        <v>290</v>
      </c>
      <c r="AB7" s="32">
        <f>IF(AA7="",Z7*-1,AA7-Z7)</f>
        <v>-10</v>
      </c>
      <c r="AC7" s="4">
        <f>AC6+AB7</f>
        <v>12323.333333333334</v>
      </c>
    </row>
    <row r="8" spans="1:29" ht="13.5" customHeight="1" x14ac:dyDescent="0.25">
      <c r="A8" s="70">
        <v>42756</v>
      </c>
      <c r="B8" s="71" t="s">
        <v>54</v>
      </c>
      <c r="C8" s="72">
        <v>2</v>
      </c>
      <c r="D8" s="72">
        <v>6</v>
      </c>
      <c r="E8" s="71" t="s">
        <v>75</v>
      </c>
      <c r="F8" s="73">
        <v>2.5</v>
      </c>
      <c r="G8" s="71"/>
      <c r="H8" s="73">
        <v>2.6</v>
      </c>
      <c r="I8" s="74"/>
      <c r="J8" s="46">
        <f>$J$1</f>
        <v>100</v>
      </c>
      <c r="K8" s="46" t="str">
        <f>IF($J$1="","",IF(G8&lt;&gt;"WON","",J8*H8))</f>
        <v/>
      </c>
      <c r="L8" s="46">
        <f>IF(J8=0,"",IF(K8="",J8*-1,K8-J8))</f>
        <v>-100</v>
      </c>
      <c r="M8" s="47">
        <f>IF(L8="",M7,M7+L8)</f>
        <v>3423.3333333333335</v>
      </c>
      <c r="N8" s="24">
        <f>$N$1</f>
        <v>100</v>
      </c>
      <c r="O8" s="24" t="str">
        <f>IF(G8&lt;&gt;"Won","",N8*H8)</f>
        <v/>
      </c>
      <c r="P8" s="25" t="str">
        <f>IF(N8=0,"",IF(O8="","",IF(G9&lt;&gt;"Won","",O8*H9)))</f>
        <v/>
      </c>
      <c r="Q8" s="25" t="str">
        <f>IF($N$2&lt;&gt;"T","",IF(P8="","",IF(G10&lt;&gt;"WON","",P8*H10)))</f>
        <v/>
      </c>
      <c r="R8" s="25">
        <f>IF(AND($N$2="T",Q8=""),N8*-1,IF(AND($N$2&lt;&gt;"T",P8=""),N8*-1,IF($N$2="T",Q8-N8,P8-N8)))</f>
        <v>-100</v>
      </c>
      <c r="S8" s="4">
        <f>S7+R8</f>
        <v>4800</v>
      </c>
      <c r="T8" s="5">
        <f>$T$1</f>
        <v>100</v>
      </c>
      <c r="U8" s="5" t="str">
        <f>IF(I8="","",T8*I8)</f>
        <v/>
      </c>
      <c r="V8" s="5" t="str">
        <f>IF(U8="","",IF(I9="","",U8*I9))</f>
        <v/>
      </c>
      <c r="W8" s="6" t="str">
        <f>IF($T$1="","",IF(V8="","",IF(I10="","",V8*I10)))</f>
        <v/>
      </c>
      <c r="X8" s="6">
        <f>IF(W8="",T8*-1,W8-T8)</f>
        <v>-100</v>
      </c>
      <c r="Y8" s="4">
        <f>Y7+X8</f>
        <v>3800</v>
      </c>
      <c r="Z8" s="32">
        <f>J8+N8+T8</f>
        <v>300</v>
      </c>
      <c r="AA8" s="32" t="str">
        <f>IF(AND($N$2&lt;&gt;"T",K8="",P8="",W8=""),"",IF(AND($N$2="T",K8="",Q8="",W8=""),"",IF($N$2="T",SUM(K8,Q8,W8),SUM(K8,P8,W8))))</f>
        <v/>
      </c>
      <c r="AB8" s="32">
        <f>IF(AA8="",Z8*-1,AA8-Z8)</f>
        <v>-300</v>
      </c>
      <c r="AC8" s="4">
        <f>AC7+AB8</f>
        <v>12023.333333333334</v>
      </c>
    </row>
    <row r="9" spans="1:29" ht="13.5" customHeight="1" x14ac:dyDescent="0.25">
      <c r="A9" s="70">
        <v>42756</v>
      </c>
      <c r="B9" s="71" t="s">
        <v>54</v>
      </c>
      <c r="C9" s="72">
        <v>5</v>
      </c>
      <c r="D9" s="72">
        <v>5</v>
      </c>
      <c r="E9" s="71" t="s">
        <v>76</v>
      </c>
      <c r="F9" s="73">
        <v>2.6</v>
      </c>
      <c r="G9" s="71" t="s">
        <v>14</v>
      </c>
      <c r="H9" s="73">
        <v>2.7</v>
      </c>
      <c r="I9" s="74">
        <v>1.4</v>
      </c>
      <c r="J9" s="46">
        <f t="shared" ref="J9:J72" si="0">$J$1</f>
        <v>100</v>
      </c>
      <c r="K9" s="46">
        <f t="shared" ref="K9:K72" si="1">IF($J$1="","",IF(G9&lt;&gt;"WON","",J9*H9))</f>
        <v>270</v>
      </c>
      <c r="L9" s="46">
        <f t="shared" ref="L9:L72" si="2">IF(J9=0,"",IF(K9="",J9*-1,K9-J9))</f>
        <v>170</v>
      </c>
      <c r="M9" s="47">
        <f t="shared" ref="M9:M72" si="3">IF(L9="",M8,M8+L9)</f>
        <v>3593.3333333333335</v>
      </c>
      <c r="N9" s="24">
        <f t="shared" ref="N9:N72" si="4">$N$1</f>
        <v>100</v>
      </c>
      <c r="O9" s="24">
        <f t="shared" ref="O9:O72" si="5">IF(G9&lt;&gt;"Won","",N9*H9)</f>
        <v>270</v>
      </c>
      <c r="P9" s="25">
        <f t="shared" ref="P9:P72" si="6">IF(N9=0,"",IF(O9="","",IF(G10&lt;&gt;"Won","",O9*H10)))</f>
        <v>837</v>
      </c>
      <c r="Q9" s="25" t="str">
        <f t="shared" ref="Q9:Q72" si="7">IF($N$2&lt;&gt;"T","",IF(P9="","",IF(G11&lt;&gt;"WON","",P9*H11)))</f>
        <v/>
      </c>
      <c r="R9" s="25">
        <f t="shared" ref="R9:R72" si="8">IF(AND($N$2="T",Q9=""),N9*-1,IF(AND($N$2&lt;&gt;"T",P9=""),N9*-1,IF($N$2="T",Q9-N9,P9-N9)))</f>
        <v>737</v>
      </c>
      <c r="S9" s="4">
        <f t="shared" ref="S9:S72" si="9">S8+R9</f>
        <v>5537</v>
      </c>
      <c r="T9" s="5">
        <f t="shared" ref="T9:T72" si="10">$T$1</f>
        <v>100</v>
      </c>
      <c r="U9" s="5">
        <f t="shared" ref="U9:U72" si="11">IF(I9="","",T9*I9)</f>
        <v>140</v>
      </c>
      <c r="V9" s="5">
        <f t="shared" ref="V9:V72" si="12">IF(U9="","",IF(I10="","",U9*I10))</f>
        <v>266</v>
      </c>
      <c r="W9" s="6">
        <f t="shared" ref="W9:W72" si="13">IF($T$1="","",IF(V9="","",IF(I11="","",V9*I11)))</f>
        <v>399</v>
      </c>
      <c r="X9" s="6">
        <f t="shared" ref="X9:X72" si="14">IF(W9="",T9*-1,W9-T9)</f>
        <v>299</v>
      </c>
      <c r="Y9" s="4">
        <f t="shared" ref="Y9:Y72" si="15">Y8+X9</f>
        <v>4099</v>
      </c>
      <c r="Z9" s="32">
        <f t="shared" ref="Z9:Z72" si="16">J9+N9+T9</f>
        <v>300</v>
      </c>
      <c r="AA9" s="32">
        <f t="shared" ref="AA9:AA72" si="17">IF(AND($N$2&lt;&gt;"T",K9="",P9="",W9=""),"",IF(AND($N$2="T",K9="",Q9="",W9=""),"",IF($N$2="T",SUM(K9,Q9,W9),SUM(K9,P9,W9))))</f>
        <v>1506</v>
      </c>
      <c r="AB9" s="32">
        <f t="shared" ref="AB9:AB72" si="18">IF(AA9="",Z9*-1,AA9-Z9)</f>
        <v>1206</v>
      </c>
      <c r="AC9" s="4">
        <f t="shared" ref="AC9:AC72" si="19">AC8+AB9</f>
        <v>13229.333333333334</v>
      </c>
    </row>
    <row r="10" spans="1:29" ht="13.5" customHeight="1" x14ac:dyDescent="0.25">
      <c r="A10" s="70">
        <v>42770</v>
      </c>
      <c r="B10" s="71" t="s">
        <v>77</v>
      </c>
      <c r="C10" s="72">
        <v>3</v>
      </c>
      <c r="D10" s="72">
        <v>2</v>
      </c>
      <c r="E10" s="71" t="s">
        <v>78</v>
      </c>
      <c r="F10" s="73">
        <v>2.9</v>
      </c>
      <c r="G10" s="71" t="s">
        <v>14</v>
      </c>
      <c r="H10" s="73">
        <v>3.1</v>
      </c>
      <c r="I10" s="74">
        <v>1.9</v>
      </c>
      <c r="J10" s="46">
        <f t="shared" si="0"/>
        <v>100</v>
      </c>
      <c r="K10" s="46">
        <f t="shared" si="1"/>
        <v>310</v>
      </c>
      <c r="L10" s="46">
        <f t="shared" si="2"/>
        <v>210</v>
      </c>
      <c r="M10" s="47">
        <f t="shared" si="3"/>
        <v>3803.3333333333335</v>
      </c>
      <c r="N10" s="24">
        <f t="shared" si="4"/>
        <v>100</v>
      </c>
      <c r="O10" s="24">
        <f t="shared" si="5"/>
        <v>310</v>
      </c>
      <c r="P10" s="25">
        <f t="shared" si="6"/>
        <v>837</v>
      </c>
      <c r="Q10" s="25" t="str">
        <f t="shared" si="7"/>
        <v/>
      </c>
      <c r="R10" s="25">
        <f t="shared" si="8"/>
        <v>737</v>
      </c>
      <c r="S10" s="4">
        <f t="shared" si="9"/>
        <v>6274</v>
      </c>
      <c r="T10" s="5">
        <f t="shared" si="10"/>
        <v>100</v>
      </c>
      <c r="U10" s="5">
        <f t="shared" si="11"/>
        <v>190</v>
      </c>
      <c r="V10" s="5">
        <f t="shared" si="12"/>
        <v>285</v>
      </c>
      <c r="W10" s="6">
        <f t="shared" si="13"/>
        <v>342</v>
      </c>
      <c r="X10" s="6">
        <f t="shared" si="14"/>
        <v>242</v>
      </c>
      <c r="Y10" s="4">
        <f t="shared" si="15"/>
        <v>4341</v>
      </c>
      <c r="Z10" s="32">
        <f t="shared" si="16"/>
        <v>300</v>
      </c>
      <c r="AA10" s="32">
        <f t="shared" si="17"/>
        <v>1489</v>
      </c>
      <c r="AB10" s="32">
        <f t="shared" si="18"/>
        <v>1189</v>
      </c>
      <c r="AC10" s="4">
        <f t="shared" si="19"/>
        <v>14418.333333333334</v>
      </c>
    </row>
    <row r="11" spans="1:29" ht="13.5" customHeight="1" x14ac:dyDescent="0.25">
      <c r="A11" s="70">
        <v>42770</v>
      </c>
      <c r="B11" s="71" t="s">
        <v>77</v>
      </c>
      <c r="C11" s="72">
        <v>9</v>
      </c>
      <c r="D11" s="72">
        <v>5</v>
      </c>
      <c r="E11" s="71" t="s">
        <v>79</v>
      </c>
      <c r="F11" s="73">
        <v>2.8</v>
      </c>
      <c r="G11" s="71" t="s">
        <v>14</v>
      </c>
      <c r="H11" s="73">
        <v>2.7</v>
      </c>
      <c r="I11" s="74">
        <v>1.5</v>
      </c>
      <c r="J11" s="46">
        <f t="shared" si="0"/>
        <v>100</v>
      </c>
      <c r="K11" s="46">
        <f t="shared" si="1"/>
        <v>270</v>
      </c>
      <c r="L11" s="46">
        <f t="shared" si="2"/>
        <v>170</v>
      </c>
      <c r="M11" s="47">
        <f t="shared" si="3"/>
        <v>3973.3333333333335</v>
      </c>
      <c r="N11" s="24">
        <f t="shared" si="4"/>
        <v>100</v>
      </c>
      <c r="O11" s="24">
        <f t="shared" si="5"/>
        <v>270</v>
      </c>
      <c r="P11" s="25" t="str">
        <f t="shared" si="6"/>
        <v/>
      </c>
      <c r="Q11" s="25" t="str">
        <f t="shared" si="7"/>
        <v/>
      </c>
      <c r="R11" s="25">
        <f t="shared" si="8"/>
        <v>-100</v>
      </c>
      <c r="S11" s="4">
        <f t="shared" si="9"/>
        <v>6174</v>
      </c>
      <c r="T11" s="5">
        <f t="shared" si="10"/>
        <v>100</v>
      </c>
      <c r="U11" s="5">
        <f t="shared" si="11"/>
        <v>150</v>
      </c>
      <c r="V11" s="5">
        <f t="shared" si="12"/>
        <v>180</v>
      </c>
      <c r="W11" s="6" t="str">
        <f t="shared" si="13"/>
        <v/>
      </c>
      <c r="X11" s="6">
        <f t="shared" si="14"/>
        <v>-100</v>
      </c>
      <c r="Y11" s="4">
        <f t="shared" si="15"/>
        <v>4241</v>
      </c>
      <c r="Z11" s="32">
        <f t="shared" si="16"/>
        <v>300</v>
      </c>
      <c r="AA11" s="32">
        <f t="shared" si="17"/>
        <v>270</v>
      </c>
      <c r="AB11" s="32">
        <f t="shared" si="18"/>
        <v>-30</v>
      </c>
      <c r="AC11" s="4">
        <f t="shared" si="19"/>
        <v>14388.333333333334</v>
      </c>
    </row>
    <row r="12" spans="1:29" ht="13.5" customHeight="1" x14ac:dyDescent="0.25">
      <c r="A12" s="70">
        <v>42784</v>
      </c>
      <c r="B12" s="71" t="s">
        <v>12</v>
      </c>
      <c r="C12" s="72">
        <v>2</v>
      </c>
      <c r="D12" s="72">
        <v>3</v>
      </c>
      <c r="E12" s="71" t="s">
        <v>79</v>
      </c>
      <c r="F12" s="73">
        <v>2</v>
      </c>
      <c r="G12" s="71" t="s">
        <v>32</v>
      </c>
      <c r="H12" s="73">
        <v>2.4</v>
      </c>
      <c r="I12" s="74">
        <v>1.2</v>
      </c>
      <c r="J12" s="46">
        <f t="shared" si="0"/>
        <v>100</v>
      </c>
      <c r="K12" s="46" t="str">
        <f t="shared" si="1"/>
        <v/>
      </c>
      <c r="L12" s="46">
        <f t="shared" si="2"/>
        <v>-100</v>
      </c>
      <c r="M12" s="47">
        <f t="shared" si="3"/>
        <v>3873.3333333333335</v>
      </c>
      <c r="N12" s="24">
        <f t="shared" si="4"/>
        <v>100</v>
      </c>
      <c r="O12" s="24" t="str">
        <f t="shared" si="5"/>
        <v/>
      </c>
      <c r="P12" s="25" t="str">
        <f t="shared" si="6"/>
        <v/>
      </c>
      <c r="Q12" s="25" t="str">
        <f t="shared" si="7"/>
        <v/>
      </c>
      <c r="R12" s="25">
        <f t="shared" si="8"/>
        <v>-100</v>
      </c>
      <c r="S12" s="4">
        <f t="shared" si="9"/>
        <v>6074</v>
      </c>
      <c r="T12" s="5">
        <f t="shared" si="10"/>
        <v>100</v>
      </c>
      <c r="U12" s="5">
        <f t="shared" si="11"/>
        <v>120</v>
      </c>
      <c r="V12" s="5" t="str">
        <f t="shared" si="12"/>
        <v/>
      </c>
      <c r="W12" s="6" t="str">
        <f t="shared" si="13"/>
        <v/>
      </c>
      <c r="X12" s="6">
        <f t="shared" si="14"/>
        <v>-100</v>
      </c>
      <c r="Y12" s="4">
        <f t="shared" si="15"/>
        <v>4141</v>
      </c>
      <c r="Z12" s="32">
        <f t="shared" si="16"/>
        <v>300</v>
      </c>
      <c r="AA12" s="32" t="str">
        <f t="shared" si="17"/>
        <v/>
      </c>
      <c r="AB12" s="32">
        <f t="shared" si="18"/>
        <v>-300</v>
      </c>
      <c r="AC12" s="4">
        <f t="shared" si="19"/>
        <v>14088.333333333334</v>
      </c>
    </row>
    <row r="13" spans="1:29" ht="13.5" customHeight="1" x14ac:dyDescent="0.25">
      <c r="A13" s="70">
        <v>42784</v>
      </c>
      <c r="B13" s="71" t="s">
        <v>12</v>
      </c>
      <c r="C13" s="75">
        <v>5</v>
      </c>
      <c r="D13" s="76">
        <v>1</v>
      </c>
      <c r="E13" s="71" t="s">
        <v>158</v>
      </c>
      <c r="F13" s="73">
        <v>3</v>
      </c>
      <c r="G13" s="71"/>
      <c r="H13" s="73">
        <v>3.6</v>
      </c>
      <c r="I13" s="74"/>
      <c r="J13" s="46">
        <f t="shared" si="0"/>
        <v>100</v>
      </c>
      <c r="K13" s="46" t="str">
        <f t="shared" si="1"/>
        <v/>
      </c>
      <c r="L13" s="46">
        <f t="shared" si="2"/>
        <v>-100</v>
      </c>
      <c r="M13" s="47">
        <f t="shared" si="3"/>
        <v>3773.3333333333335</v>
      </c>
      <c r="N13" s="24">
        <f t="shared" si="4"/>
        <v>100</v>
      </c>
      <c r="O13" s="24" t="str">
        <f t="shared" si="5"/>
        <v/>
      </c>
      <c r="P13" s="25" t="str">
        <f t="shared" si="6"/>
        <v/>
      </c>
      <c r="Q13" s="25" t="str">
        <f t="shared" si="7"/>
        <v/>
      </c>
      <c r="R13" s="25">
        <f t="shared" si="8"/>
        <v>-100</v>
      </c>
      <c r="S13" s="4">
        <f t="shared" si="9"/>
        <v>5974</v>
      </c>
      <c r="T13" s="5">
        <f t="shared" si="10"/>
        <v>100</v>
      </c>
      <c r="U13" s="5" t="str">
        <f t="shared" si="11"/>
        <v/>
      </c>
      <c r="V13" s="5" t="str">
        <f t="shared" si="12"/>
        <v/>
      </c>
      <c r="W13" s="6" t="str">
        <f t="shared" si="13"/>
        <v/>
      </c>
      <c r="X13" s="6">
        <f t="shared" si="14"/>
        <v>-100</v>
      </c>
      <c r="Y13" s="4">
        <f t="shared" si="15"/>
        <v>4041</v>
      </c>
      <c r="Z13" s="32">
        <f t="shared" si="16"/>
        <v>300</v>
      </c>
      <c r="AA13" s="32" t="str">
        <f t="shared" si="17"/>
        <v/>
      </c>
      <c r="AB13" s="32">
        <f t="shared" si="18"/>
        <v>-300</v>
      </c>
      <c r="AC13" s="4">
        <f t="shared" si="19"/>
        <v>13788.333333333334</v>
      </c>
    </row>
    <row r="14" spans="1:29" ht="13.5" customHeight="1" x14ac:dyDescent="0.25">
      <c r="A14" s="70">
        <v>42791</v>
      </c>
      <c r="B14" s="71" t="s">
        <v>77</v>
      </c>
      <c r="C14" s="72">
        <v>3</v>
      </c>
      <c r="D14" s="72">
        <v>2</v>
      </c>
      <c r="E14" s="71" t="s">
        <v>80</v>
      </c>
      <c r="F14" s="73">
        <v>2</v>
      </c>
      <c r="G14" s="71" t="s">
        <v>14</v>
      </c>
      <c r="H14" s="73">
        <v>2.35</v>
      </c>
      <c r="I14" s="74">
        <v>1.3</v>
      </c>
      <c r="J14" s="46">
        <f t="shared" si="0"/>
        <v>100</v>
      </c>
      <c r="K14" s="46">
        <f t="shared" si="1"/>
        <v>235</v>
      </c>
      <c r="L14" s="46">
        <f t="shared" si="2"/>
        <v>135</v>
      </c>
      <c r="M14" s="47">
        <f t="shared" si="3"/>
        <v>3908.3333333333335</v>
      </c>
      <c r="N14" s="24">
        <f t="shared" si="4"/>
        <v>100</v>
      </c>
      <c r="O14" s="24">
        <f t="shared" si="5"/>
        <v>235</v>
      </c>
      <c r="P14" s="25">
        <f t="shared" si="6"/>
        <v>458.25</v>
      </c>
      <c r="Q14" s="25" t="str">
        <f t="shared" si="7"/>
        <v/>
      </c>
      <c r="R14" s="25">
        <f t="shared" si="8"/>
        <v>358.25</v>
      </c>
      <c r="S14" s="4">
        <f t="shared" si="9"/>
        <v>6332.25</v>
      </c>
      <c r="T14" s="5">
        <f t="shared" si="10"/>
        <v>100</v>
      </c>
      <c r="U14" s="5">
        <f t="shared" si="11"/>
        <v>130</v>
      </c>
      <c r="V14" s="5">
        <f t="shared" si="12"/>
        <v>169</v>
      </c>
      <c r="W14" s="6">
        <f t="shared" si="13"/>
        <v>202.79999999999998</v>
      </c>
      <c r="X14" s="6">
        <f t="shared" si="14"/>
        <v>102.79999999999998</v>
      </c>
      <c r="Y14" s="4">
        <f t="shared" si="15"/>
        <v>4143.8</v>
      </c>
      <c r="Z14" s="32">
        <f t="shared" si="16"/>
        <v>300</v>
      </c>
      <c r="AA14" s="32">
        <f t="shared" si="17"/>
        <v>896.05</v>
      </c>
      <c r="AB14" s="32">
        <f t="shared" si="18"/>
        <v>596.04999999999995</v>
      </c>
      <c r="AC14" s="4">
        <f t="shared" si="19"/>
        <v>14384.383333333333</v>
      </c>
    </row>
    <row r="15" spans="1:29" ht="13.5" customHeight="1" x14ac:dyDescent="0.25">
      <c r="A15" s="70">
        <v>42791</v>
      </c>
      <c r="B15" s="71" t="s">
        <v>77</v>
      </c>
      <c r="C15" s="72">
        <v>5</v>
      </c>
      <c r="D15" s="72">
        <v>1</v>
      </c>
      <c r="E15" s="71" t="s">
        <v>81</v>
      </c>
      <c r="F15" s="73">
        <v>1.9</v>
      </c>
      <c r="G15" s="71" t="s">
        <v>14</v>
      </c>
      <c r="H15" s="73">
        <v>1.95</v>
      </c>
      <c r="I15" s="74">
        <v>1.3</v>
      </c>
      <c r="J15" s="46">
        <f t="shared" si="0"/>
        <v>100</v>
      </c>
      <c r="K15" s="46">
        <f t="shared" si="1"/>
        <v>195</v>
      </c>
      <c r="L15" s="46">
        <f t="shared" si="2"/>
        <v>95</v>
      </c>
      <c r="M15" s="47">
        <f t="shared" si="3"/>
        <v>4003.3333333333335</v>
      </c>
      <c r="N15" s="24">
        <f t="shared" si="4"/>
        <v>100</v>
      </c>
      <c r="O15" s="24">
        <f t="shared" si="5"/>
        <v>195</v>
      </c>
      <c r="P15" s="25" t="str">
        <f t="shared" si="6"/>
        <v/>
      </c>
      <c r="Q15" s="25" t="str">
        <f t="shared" si="7"/>
        <v/>
      </c>
      <c r="R15" s="25">
        <f t="shared" si="8"/>
        <v>-100</v>
      </c>
      <c r="S15" s="4">
        <f t="shared" si="9"/>
        <v>6232.25</v>
      </c>
      <c r="T15" s="5">
        <f t="shared" si="10"/>
        <v>100</v>
      </c>
      <c r="U15" s="5">
        <f t="shared" si="11"/>
        <v>130</v>
      </c>
      <c r="V15" s="5">
        <f t="shared" si="12"/>
        <v>156</v>
      </c>
      <c r="W15" s="6">
        <f t="shared" si="13"/>
        <v>218.39999999999998</v>
      </c>
      <c r="X15" s="6">
        <f t="shared" si="14"/>
        <v>118.39999999999998</v>
      </c>
      <c r="Y15" s="4">
        <f t="shared" si="15"/>
        <v>4262.2</v>
      </c>
      <c r="Z15" s="32">
        <f t="shared" si="16"/>
        <v>300</v>
      </c>
      <c r="AA15" s="32">
        <f t="shared" si="17"/>
        <v>413.4</v>
      </c>
      <c r="AB15" s="32">
        <f t="shared" si="18"/>
        <v>113.39999999999998</v>
      </c>
      <c r="AC15" s="4">
        <f t="shared" si="19"/>
        <v>14497.783333333333</v>
      </c>
    </row>
    <row r="16" spans="1:29" ht="13.5" customHeight="1" x14ac:dyDescent="0.25">
      <c r="A16" s="70">
        <v>42798</v>
      </c>
      <c r="B16" s="71" t="s">
        <v>12</v>
      </c>
      <c r="C16" s="72">
        <v>4</v>
      </c>
      <c r="D16" s="72">
        <v>8</v>
      </c>
      <c r="E16" s="71" t="s">
        <v>82</v>
      </c>
      <c r="F16" s="73">
        <v>2.4</v>
      </c>
      <c r="G16" s="71" t="s">
        <v>30</v>
      </c>
      <c r="H16" s="73">
        <v>2.2999999999999998</v>
      </c>
      <c r="I16" s="74">
        <v>1.2</v>
      </c>
      <c r="J16" s="46">
        <f t="shared" si="0"/>
        <v>100</v>
      </c>
      <c r="K16" s="46" t="str">
        <f t="shared" si="1"/>
        <v/>
      </c>
      <c r="L16" s="46">
        <f t="shared" si="2"/>
        <v>-100</v>
      </c>
      <c r="M16" s="47">
        <f t="shared" si="3"/>
        <v>3903.3333333333335</v>
      </c>
      <c r="N16" s="24">
        <f t="shared" si="4"/>
        <v>100</v>
      </c>
      <c r="O16" s="24" t="str">
        <f t="shared" si="5"/>
        <v/>
      </c>
      <c r="P16" s="25" t="str">
        <f t="shared" si="6"/>
        <v/>
      </c>
      <c r="Q16" s="25" t="str">
        <f t="shared" si="7"/>
        <v/>
      </c>
      <c r="R16" s="25">
        <f t="shared" si="8"/>
        <v>-100</v>
      </c>
      <c r="S16" s="4">
        <f t="shared" si="9"/>
        <v>6132.25</v>
      </c>
      <c r="T16" s="5">
        <f t="shared" si="10"/>
        <v>100</v>
      </c>
      <c r="U16" s="5">
        <f t="shared" si="11"/>
        <v>120</v>
      </c>
      <c r="V16" s="5">
        <f t="shared" si="12"/>
        <v>168</v>
      </c>
      <c r="W16" s="6">
        <f t="shared" si="13"/>
        <v>235.2</v>
      </c>
      <c r="X16" s="6">
        <f t="shared" si="14"/>
        <v>135.19999999999999</v>
      </c>
      <c r="Y16" s="4">
        <f t="shared" si="15"/>
        <v>4397.3999999999996</v>
      </c>
      <c r="Z16" s="32">
        <f t="shared" si="16"/>
        <v>300</v>
      </c>
      <c r="AA16" s="32">
        <f t="shared" si="17"/>
        <v>235.2</v>
      </c>
      <c r="AB16" s="32">
        <f t="shared" si="18"/>
        <v>-64.800000000000011</v>
      </c>
      <c r="AC16" s="4">
        <f t="shared" si="19"/>
        <v>14432.983333333334</v>
      </c>
    </row>
    <row r="17" spans="1:29" ht="13.5" customHeight="1" x14ac:dyDescent="0.25">
      <c r="A17" s="70">
        <v>42840</v>
      </c>
      <c r="B17" s="71" t="s">
        <v>77</v>
      </c>
      <c r="C17" s="72">
        <v>6</v>
      </c>
      <c r="D17" s="72">
        <v>3</v>
      </c>
      <c r="E17" s="71" t="s">
        <v>83</v>
      </c>
      <c r="F17" s="73">
        <v>2</v>
      </c>
      <c r="G17" s="71" t="s">
        <v>32</v>
      </c>
      <c r="H17" s="73">
        <v>1.9</v>
      </c>
      <c r="I17" s="74">
        <v>1.4</v>
      </c>
      <c r="J17" s="46">
        <f t="shared" si="0"/>
        <v>100</v>
      </c>
      <c r="K17" s="46" t="str">
        <f t="shared" si="1"/>
        <v/>
      </c>
      <c r="L17" s="46">
        <f t="shared" si="2"/>
        <v>-100</v>
      </c>
      <c r="M17" s="47">
        <f t="shared" si="3"/>
        <v>3803.3333333333335</v>
      </c>
      <c r="N17" s="24">
        <f t="shared" si="4"/>
        <v>100</v>
      </c>
      <c r="O17" s="24" t="str">
        <f t="shared" si="5"/>
        <v/>
      </c>
      <c r="P17" s="25" t="str">
        <f t="shared" si="6"/>
        <v/>
      </c>
      <c r="Q17" s="25" t="str">
        <f t="shared" si="7"/>
        <v/>
      </c>
      <c r="R17" s="25">
        <f t="shared" si="8"/>
        <v>-100</v>
      </c>
      <c r="S17" s="4">
        <f t="shared" si="9"/>
        <v>6032.25</v>
      </c>
      <c r="T17" s="5">
        <f t="shared" si="10"/>
        <v>100</v>
      </c>
      <c r="U17" s="5">
        <f t="shared" si="11"/>
        <v>140</v>
      </c>
      <c r="V17" s="5">
        <f t="shared" si="12"/>
        <v>196</v>
      </c>
      <c r="W17" s="6">
        <f t="shared" si="13"/>
        <v>450.79999999999995</v>
      </c>
      <c r="X17" s="6">
        <f t="shared" si="14"/>
        <v>350.79999999999995</v>
      </c>
      <c r="Y17" s="4">
        <f t="shared" si="15"/>
        <v>4748.2</v>
      </c>
      <c r="Z17" s="32">
        <f t="shared" si="16"/>
        <v>300</v>
      </c>
      <c r="AA17" s="32">
        <f t="shared" si="17"/>
        <v>450.79999999999995</v>
      </c>
      <c r="AB17" s="32">
        <f t="shared" si="18"/>
        <v>150.79999999999995</v>
      </c>
      <c r="AC17" s="4">
        <f t="shared" si="19"/>
        <v>14583.783333333333</v>
      </c>
    </row>
    <row r="18" spans="1:29" ht="13.5" customHeight="1" x14ac:dyDescent="0.25">
      <c r="A18" s="70">
        <v>42854</v>
      </c>
      <c r="B18" s="71" t="s">
        <v>77</v>
      </c>
      <c r="C18" s="72">
        <v>3</v>
      </c>
      <c r="D18" s="72">
        <v>11</v>
      </c>
      <c r="E18" s="71" t="s">
        <v>84</v>
      </c>
      <c r="F18" s="73">
        <v>2.4</v>
      </c>
      <c r="G18" s="71" t="s">
        <v>14</v>
      </c>
      <c r="H18" s="73">
        <v>2.5</v>
      </c>
      <c r="I18" s="74">
        <v>1.4</v>
      </c>
      <c r="J18" s="46">
        <f t="shared" si="0"/>
        <v>100</v>
      </c>
      <c r="K18" s="46">
        <f t="shared" si="1"/>
        <v>250</v>
      </c>
      <c r="L18" s="46">
        <f t="shared" si="2"/>
        <v>150</v>
      </c>
      <c r="M18" s="47">
        <f t="shared" si="3"/>
        <v>3953.3333333333335</v>
      </c>
      <c r="N18" s="24">
        <f t="shared" si="4"/>
        <v>100</v>
      </c>
      <c r="O18" s="24">
        <f t="shared" si="5"/>
        <v>250</v>
      </c>
      <c r="P18" s="25">
        <f t="shared" si="6"/>
        <v>1200</v>
      </c>
      <c r="Q18" s="25" t="str">
        <f t="shared" si="7"/>
        <v/>
      </c>
      <c r="R18" s="25">
        <f t="shared" si="8"/>
        <v>1100</v>
      </c>
      <c r="S18" s="4">
        <f t="shared" si="9"/>
        <v>7132.25</v>
      </c>
      <c r="T18" s="5">
        <f t="shared" si="10"/>
        <v>100</v>
      </c>
      <c r="U18" s="5">
        <f t="shared" si="11"/>
        <v>140</v>
      </c>
      <c r="V18" s="5">
        <f t="shared" si="12"/>
        <v>322</v>
      </c>
      <c r="W18" s="6">
        <f t="shared" si="13"/>
        <v>450.79999999999995</v>
      </c>
      <c r="X18" s="6">
        <f t="shared" si="14"/>
        <v>350.79999999999995</v>
      </c>
      <c r="Y18" s="4">
        <f t="shared" si="15"/>
        <v>5099</v>
      </c>
      <c r="Z18" s="32">
        <f t="shared" si="16"/>
        <v>300</v>
      </c>
      <c r="AA18" s="32">
        <f t="shared" si="17"/>
        <v>1900.8</v>
      </c>
      <c r="AB18" s="32">
        <f t="shared" si="18"/>
        <v>1600.8</v>
      </c>
      <c r="AC18" s="4">
        <f t="shared" si="19"/>
        <v>16184.583333333332</v>
      </c>
    </row>
    <row r="19" spans="1:29" ht="13.5" customHeight="1" x14ac:dyDescent="0.25">
      <c r="A19" s="70">
        <v>42903</v>
      </c>
      <c r="B19" s="71" t="s">
        <v>54</v>
      </c>
      <c r="C19" s="72">
        <v>5</v>
      </c>
      <c r="D19" s="72">
        <v>2</v>
      </c>
      <c r="E19" s="71" t="s">
        <v>85</v>
      </c>
      <c r="F19" s="73">
        <v>2.9</v>
      </c>
      <c r="G19" s="71" t="s">
        <v>14</v>
      </c>
      <c r="H19" s="73">
        <v>4.8</v>
      </c>
      <c r="I19" s="74">
        <v>2.2999999999999998</v>
      </c>
      <c r="J19" s="46">
        <f t="shared" si="0"/>
        <v>100</v>
      </c>
      <c r="K19" s="46">
        <f t="shared" si="1"/>
        <v>480</v>
      </c>
      <c r="L19" s="46">
        <f t="shared" si="2"/>
        <v>380</v>
      </c>
      <c r="M19" s="47">
        <f t="shared" si="3"/>
        <v>4333.3333333333339</v>
      </c>
      <c r="N19" s="24">
        <f t="shared" si="4"/>
        <v>100</v>
      </c>
      <c r="O19" s="24">
        <f t="shared" si="5"/>
        <v>480</v>
      </c>
      <c r="P19" s="25" t="str">
        <f t="shared" si="6"/>
        <v/>
      </c>
      <c r="Q19" s="25" t="str">
        <f t="shared" si="7"/>
        <v/>
      </c>
      <c r="R19" s="25">
        <f t="shared" si="8"/>
        <v>-100</v>
      </c>
      <c r="S19" s="4">
        <f t="shared" si="9"/>
        <v>7032.25</v>
      </c>
      <c r="T19" s="5">
        <f t="shared" si="10"/>
        <v>100</v>
      </c>
      <c r="U19" s="5">
        <f t="shared" si="11"/>
        <v>229.99999999999997</v>
      </c>
      <c r="V19" s="5">
        <f t="shared" si="12"/>
        <v>321.99999999999994</v>
      </c>
      <c r="W19" s="6">
        <f t="shared" si="13"/>
        <v>515.19999999999993</v>
      </c>
      <c r="X19" s="6">
        <f t="shared" si="14"/>
        <v>415.19999999999993</v>
      </c>
      <c r="Y19" s="4">
        <f t="shared" si="15"/>
        <v>5514.2</v>
      </c>
      <c r="Z19" s="32">
        <f t="shared" si="16"/>
        <v>300</v>
      </c>
      <c r="AA19" s="32">
        <f t="shared" si="17"/>
        <v>995.19999999999993</v>
      </c>
      <c r="AB19" s="32">
        <f t="shared" si="18"/>
        <v>695.19999999999993</v>
      </c>
      <c r="AC19" s="4">
        <f t="shared" si="19"/>
        <v>16879.783333333333</v>
      </c>
    </row>
    <row r="20" spans="1:29" ht="13.5" customHeight="1" x14ac:dyDescent="0.25">
      <c r="A20" s="70">
        <v>42924</v>
      </c>
      <c r="B20" s="71" t="s">
        <v>12</v>
      </c>
      <c r="C20" s="72">
        <v>1</v>
      </c>
      <c r="D20" s="72">
        <v>4</v>
      </c>
      <c r="E20" s="71" t="s">
        <v>86</v>
      </c>
      <c r="F20" s="73">
        <v>2.7</v>
      </c>
      <c r="G20" s="71" t="s">
        <v>30</v>
      </c>
      <c r="H20" s="73">
        <v>2.6</v>
      </c>
      <c r="I20" s="74">
        <v>1.4</v>
      </c>
      <c r="J20" s="46">
        <f t="shared" si="0"/>
        <v>100</v>
      </c>
      <c r="K20" s="46" t="str">
        <f t="shared" si="1"/>
        <v/>
      </c>
      <c r="L20" s="46">
        <f t="shared" si="2"/>
        <v>-100</v>
      </c>
      <c r="M20" s="47">
        <f t="shared" si="3"/>
        <v>4233.3333333333339</v>
      </c>
      <c r="N20" s="24">
        <f t="shared" si="4"/>
        <v>100</v>
      </c>
      <c r="O20" s="24" t="str">
        <f t="shared" si="5"/>
        <v/>
      </c>
      <c r="P20" s="25" t="str">
        <f t="shared" si="6"/>
        <v/>
      </c>
      <c r="Q20" s="25" t="str">
        <f t="shared" si="7"/>
        <v/>
      </c>
      <c r="R20" s="25">
        <f t="shared" si="8"/>
        <v>-100</v>
      </c>
      <c r="S20" s="4">
        <f t="shared" si="9"/>
        <v>6932.25</v>
      </c>
      <c r="T20" s="5">
        <f t="shared" si="10"/>
        <v>100</v>
      </c>
      <c r="U20" s="5">
        <f t="shared" si="11"/>
        <v>140</v>
      </c>
      <c r="V20" s="5">
        <f t="shared" si="12"/>
        <v>224</v>
      </c>
      <c r="W20" s="6">
        <f t="shared" si="13"/>
        <v>268.8</v>
      </c>
      <c r="X20" s="6">
        <f t="shared" si="14"/>
        <v>168.8</v>
      </c>
      <c r="Y20" s="4">
        <f t="shared" si="15"/>
        <v>5683</v>
      </c>
      <c r="Z20" s="32">
        <f t="shared" si="16"/>
        <v>300</v>
      </c>
      <c r="AA20" s="32">
        <f t="shared" si="17"/>
        <v>268.8</v>
      </c>
      <c r="AB20" s="32">
        <f t="shared" si="18"/>
        <v>-31.199999999999989</v>
      </c>
      <c r="AC20" s="4">
        <f t="shared" si="19"/>
        <v>16848.583333333332</v>
      </c>
    </row>
    <row r="21" spans="1:29" ht="13.5" customHeight="1" x14ac:dyDescent="0.25">
      <c r="A21" s="70">
        <v>42924</v>
      </c>
      <c r="B21" s="71" t="s">
        <v>12</v>
      </c>
      <c r="C21" s="75">
        <v>8</v>
      </c>
      <c r="D21" s="76">
        <v>7</v>
      </c>
      <c r="E21" s="71" t="s">
        <v>159</v>
      </c>
      <c r="F21" s="73">
        <v>3</v>
      </c>
      <c r="G21" s="71" t="s">
        <v>14</v>
      </c>
      <c r="H21" s="73">
        <v>3.2</v>
      </c>
      <c r="I21" s="74">
        <v>1.6</v>
      </c>
      <c r="J21" s="46">
        <f t="shared" si="0"/>
        <v>100</v>
      </c>
      <c r="K21" s="46">
        <f t="shared" si="1"/>
        <v>320</v>
      </c>
      <c r="L21" s="46">
        <f t="shared" si="2"/>
        <v>220</v>
      </c>
      <c r="M21" s="47">
        <f t="shared" si="3"/>
        <v>4453.3333333333339</v>
      </c>
      <c r="N21" s="24">
        <f t="shared" si="4"/>
        <v>100</v>
      </c>
      <c r="O21" s="24">
        <f t="shared" si="5"/>
        <v>320</v>
      </c>
      <c r="P21" s="25">
        <f t="shared" si="6"/>
        <v>736</v>
      </c>
      <c r="Q21" s="25" t="str">
        <f t="shared" si="7"/>
        <v/>
      </c>
      <c r="R21" s="25">
        <f t="shared" si="8"/>
        <v>636</v>
      </c>
      <c r="S21" s="4">
        <f t="shared" si="9"/>
        <v>7568.25</v>
      </c>
      <c r="T21" s="5">
        <f t="shared" si="10"/>
        <v>100</v>
      </c>
      <c r="U21" s="5">
        <f t="shared" si="11"/>
        <v>160</v>
      </c>
      <c r="V21" s="5">
        <f t="shared" si="12"/>
        <v>192</v>
      </c>
      <c r="W21" s="6">
        <f t="shared" si="13"/>
        <v>249.60000000000002</v>
      </c>
      <c r="X21" s="6">
        <f t="shared" si="14"/>
        <v>149.60000000000002</v>
      </c>
      <c r="Y21" s="4">
        <f t="shared" si="15"/>
        <v>5832.6</v>
      </c>
      <c r="Z21" s="32">
        <f t="shared" si="16"/>
        <v>300</v>
      </c>
      <c r="AA21" s="32">
        <f t="shared" si="17"/>
        <v>1305.5999999999999</v>
      </c>
      <c r="AB21" s="32">
        <f t="shared" si="18"/>
        <v>1005.5999999999999</v>
      </c>
      <c r="AC21" s="4">
        <f t="shared" si="19"/>
        <v>17854.183333333331</v>
      </c>
    </row>
    <row r="22" spans="1:29" ht="13.5" customHeight="1" x14ac:dyDescent="0.25">
      <c r="A22" s="70">
        <v>42938</v>
      </c>
      <c r="B22" s="71" t="s">
        <v>12</v>
      </c>
      <c r="C22" s="72">
        <v>4</v>
      </c>
      <c r="D22" s="72">
        <v>8</v>
      </c>
      <c r="E22" s="71" t="s">
        <v>82</v>
      </c>
      <c r="F22" s="73">
        <v>2.9</v>
      </c>
      <c r="G22" s="71" t="s">
        <v>14</v>
      </c>
      <c r="H22" s="73">
        <v>2.2999999999999998</v>
      </c>
      <c r="I22" s="74">
        <v>1.2</v>
      </c>
      <c r="J22" s="46">
        <f t="shared" si="0"/>
        <v>100</v>
      </c>
      <c r="K22" s="46">
        <f t="shared" si="1"/>
        <v>229.99999999999997</v>
      </c>
      <c r="L22" s="46">
        <f t="shared" si="2"/>
        <v>129.99999999999997</v>
      </c>
      <c r="M22" s="47">
        <f t="shared" si="3"/>
        <v>4583.3333333333339</v>
      </c>
      <c r="N22" s="24">
        <f t="shared" si="4"/>
        <v>100</v>
      </c>
      <c r="O22" s="24">
        <f t="shared" si="5"/>
        <v>229.99999999999997</v>
      </c>
      <c r="P22" s="25">
        <f t="shared" si="6"/>
        <v>448.49999999999994</v>
      </c>
      <c r="Q22" s="25" t="str">
        <f t="shared" si="7"/>
        <v/>
      </c>
      <c r="R22" s="25">
        <f t="shared" si="8"/>
        <v>348.49999999999994</v>
      </c>
      <c r="S22" s="4">
        <f t="shared" si="9"/>
        <v>7916.75</v>
      </c>
      <c r="T22" s="5">
        <f t="shared" si="10"/>
        <v>100</v>
      </c>
      <c r="U22" s="5">
        <f t="shared" si="11"/>
        <v>120</v>
      </c>
      <c r="V22" s="5">
        <f t="shared" si="12"/>
        <v>156</v>
      </c>
      <c r="W22" s="6">
        <f t="shared" si="13"/>
        <v>366.6</v>
      </c>
      <c r="X22" s="6">
        <f t="shared" si="14"/>
        <v>266.60000000000002</v>
      </c>
      <c r="Y22" s="4">
        <f t="shared" si="15"/>
        <v>6099.2000000000007</v>
      </c>
      <c r="Z22" s="32">
        <f t="shared" si="16"/>
        <v>300</v>
      </c>
      <c r="AA22" s="32">
        <f t="shared" si="17"/>
        <v>1045.0999999999999</v>
      </c>
      <c r="AB22" s="32">
        <f t="shared" si="18"/>
        <v>745.09999999999991</v>
      </c>
      <c r="AC22" s="4">
        <f t="shared" si="19"/>
        <v>18599.283333333329</v>
      </c>
    </row>
    <row r="23" spans="1:29" ht="13.5" customHeight="1" x14ac:dyDescent="0.25">
      <c r="A23" s="70">
        <v>42945</v>
      </c>
      <c r="B23" s="71" t="s">
        <v>77</v>
      </c>
      <c r="C23" s="72">
        <v>2</v>
      </c>
      <c r="D23" s="72">
        <v>8</v>
      </c>
      <c r="E23" s="71" t="s">
        <v>87</v>
      </c>
      <c r="F23" s="73">
        <v>2</v>
      </c>
      <c r="G23" s="71" t="s">
        <v>14</v>
      </c>
      <c r="H23" s="73">
        <v>1.95</v>
      </c>
      <c r="I23" s="74">
        <v>1.3</v>
      </c>
      <c r="J23" s="46">
        <f t="shared" si="0"/>
        <v>100</v>
      </c>
      <c r="K23" s="46">
        <f t="shared" si="1"/>
        <v>195</v>
      </c>
      <c r="L23" s="46">
        <f t="shared" si="2"/>
        <v>95</v>
      </c>
      <c r="M23" s="47">
        <f t="shared" si="3"/>
        <v>4678.3333333333339</v>
      </c>
      <c r="N23" s="24">
        <f t="shared" si="4"/>
        <v>100</v>
      </c>
      <c r="O23" s="24">
        <f t="shared" si="5"/>
        <v>195</v>
      </c>
      <c r="P23" s="25">
        <f t="shared" si="6"/>
        <v>458.25</v>
      </c>
      <c r="Q23" s="25" t="str">
        <f t="shared" si="7"/>
        <v/>
      </c>
      <c r="R23" s="25">
        <f t="shared" si="8"/>
        <v>358.25</v>
      </c>
      <c r="S23" s="4">
        <f t="shared" si="9"/>
        <v>8275</v>
      </c>
      <c r="T23" s="5">
        <f t="shared" si="10"/>
        <v>100</v>
      </c>
      <c r="U23" s="5">
        <f t="shared" si="11"/>
        <v>130</v>
      </c>
      <c r="V23" s="5">
        <f t="shared" si="12"/>
        <v>305.5</v>
      </c>
      <c r="W23" s="6" t="str">
        <f t="shared" si="13"/>
        <v/>
      </c>
      <c r="X23" s="6">
        <f t="shared" si="14"/>
        <v>-100</v>
      </c>
      <c r="Y23" s="4">
        <f t="shared" si="15"/>
        <v>5999.2000000000007</v>
      </c>
      <c r="Z23" s="32">
        <f t="shared" si="16"/>
        <v>300</v>
      </c>
      <c r="AA23" s="32">
        <f t="shared" si="17"/>
        <v>653.25</v>
      </c>
      <c r="AB23" s="32">
        <f t="shared" si="18"/>
        <v>353.25</v>
      </c>
      <c r="AC23" s="4">
        <f t="shared" si="19"/>
        <v>18952.533333333329</v>
      </c>
    </row>
    <row r="24" spans="1:29" ht="13.5" customHeight="1" x14ac:dyDescent="0.25">
      <c r="A24" s="70">
        <v>42959</v>
      </c>
      <c r="B24" s="71" t="s">
        <v>12</v>
      </c>
      <c r="C24" s="72">
        <v>3</v>
      </c>
      <c r="D24" s="72">
        <v>2</v>
      </c>
      <c r="E24" s="71" t="s">
        <v>88</v>
      </c>
      <c r="F24" s="73">
        <v>1.8</v>
      </c>
      <c r="G24" s="71" t="s">
        <v>14</v>
      </c>
      <c r="H24" s="73">
        <v>2.35</v>
      </c>
      <c r="I24" s="74">
        <v>2.35</v>
      </c>
      <c r="J24" s="46">
        <f t="shared" si="0"/>
        <v>100</v>
      </c>
      <c r="K24" s="46">
        <f t="shared" si="1"/>
        <v>235</v>
      </c>
      <c r="L24" s="46">
        <f t="shared" si="2"/>
        <v>135</v>
      </c>
      <c r="M24" s="47">
        <f t="shared" si="3"/>
        <v>4813.3333333333339</v>
      </c>
      <c r="N24" s="24">
        <f t="shared" si="4"/>
        <v>100</v>
      </c>
      <c r="O24" s="24">
        <f t="shared" si="5"/>
        <v>235</v>
      </c>
      <c r="P24" s="25" t="str">
        <f t="shared" si="6"/>
        <v/>
      </c>
      <c r="Q24" s="25" t="str">
        <f t="shared" si="7"/>
        <v/>
      </c>
      <c r="R24" s="25">
        <f t="shared" si="8"/>
        <v>-100</v>
      </c>
      <c r="S24" s="4">
        <f t="shared" si="9"/>
        <v>8175</v>
      </c>
      <c r="T24" s="5">
        <f t="shared" si="10"/>
        <v>100</v>
      </c>
      <c r="U24" s="5">
        <f t="shared" si="11"/>
        <v>235</v>
      </c>
      <c r="V24" s="5" t="str">
        <f t="shared" si="12"/>
        <v/>
      </c>
      <c r="W24" s="6" t="str">
        <f t="shared" si="13"/>
        <v/>
      </c>
      <c r="X24" s="6">
        <f t="shared" si="14"/>
        <v>-100</v>
      </c>
      <c r="Y24" s="4">
        <f t="shared" si="15"/>
        <v>5899.2000000000007</v>
      </c>
      <c r="Z24" s="32">
        <f t="shared" si="16"/>
        <v>300</v>
      </c>
      <c r="AA24" s="32">
        <f t="shared" si="17"/>
        <v>235</v>
      </c>
      <c r="AB24" s="32">
        <f t="shared" si="18"/>
        <v>-65</v>
      </c>
      <c r="AC24" s="4">
        <f t="shared" si="19"/>
        <v>18887.533333333329</v>
      </c>
    </row>
    <row r="25" spans="1:29" ht="13.5" customHeight="1" x14ac:dyDescent="0.25">
      <c r="A25" s="70">
        <v>42973</v>
      </c>
      <c r="B25" s="71" t="s">
        <v>54</v>
      </c>
      <c r="C25" s="72">
        <v>1</v>
      </c>
      <c r="D25" s="72">
        <v>4</v>
      </c>
      <c r="E25" s="71" t="s">
        <v>89</v>
      </c>
      <c r="F25" s="73">
        <v>2.4</v>
      </c>
      <c r="G25" s="71"/>
      <c r="H25" s="73">
        <v>3.5</v>
      </c>
      <c r="I25" s="74"/>
      <c r="J25" s="46">
        <f t="shared" si="0"/>
        <v>100</v>
      </c>
      <c r="K25" s="46" t="str">
        <f t="shared" si="1"/>
        <v/>
      </c>
      <c r="L25" s="46">
        <f t="shared" si="2"/>
        <v>-100</v>
      </c>
      <c r="M25" s="47">
        <f t="shared" si="3"/>
        <v>4713.3333333333339</v>
      </c>
      <c r="N25" s="24">
        <f t="shared" si="4"/>
        <v>100</v>
      </c>
      <c r="O25" s="24" t="str">
        <f t="shared" si="5"/>
        <v/>
      </c>
      <c r="P25" s="25" t="str">
        <f t="shared" si="6"/>
        <v/>
      </c>
      <c r="Q25" s="25" t="str">
        <f t="shared" si="7"/>
        <v/>
      </c>
      <c r="R25" s="25">
        <f t="shared" si="8"/>
        <v>-100</v>
      </c>
      <c r="S25" s="4">
        <f t="shared" si="9"/>
        <v>8075</v>
      </c>
      <c r="T25" s="5">
        <f t="shared" si="10"/>
        <v>100</v>
      </c>
      <c r="U25" s="5" t="str">
        <f t="shared" si="11"/>
        <v/>
      </c>
      <c r="V25" s="5" t="str">
        <f t="shared" si="12"/>
        <v/>
      </c>
      <c r="W25" s="6" t="str">
        <f t="shared" si="13"/>
        <v/>
      </c>
      <c r="X25" s="6">
        <f t="shared" si="14"/>
        <v>-100</v>
      </c>
      <c r="Y25" s="4">
        <f t="shared" si="15"/>
        <v>5799.2000000000007</v>
      </c>
      <c r="Z25" s="32">
        <f t="shared" si="16"/>
        <v>300</v>
      </c>
      <c r="AA25" s="32" t="str">
        <f t="shared" si="17"/>
        <v/>
      </c>
      <c r="AB25" s="32">
        <f t="shared" si="18"/>
        <v>-300</v>
      </c>
      <c r="AC25" s="4">
        <f t="shared" si="19"/>
        <v>18587.533333333329</v>
      </c>
    </row>
    <row r="26" spans="1:29" ht="13.5" customHeight="1" x14ac:dyDescent="0.25">
      <c r="A26" s="70">
        <v>42973</v>
      </c>
      <c r="B26" s="71" t="s">
        <v>54</v>
      </c>
      <c r="C26" s="72">
        <v>7</v>
      </c>
      <c r="D26" s="72">
        <v>10</v>
      </c>
      <c r="E26" s="71" t="s">
        <v>90</v>
      </c>
      <c r="F26" s="73">
        <v>2.1</v>
      </c>
      <c r="G26" s="71" t="s">
        <v>30</v>
      </c>
      <c r="H26" s="73">
        <v>2.5</v>
      </c>
      <c r="I26" s="74">
        <v>1.4</v>
      </c>
      <c r="J26" s="46">
        <f t="shared" si="0"/>
        <v>100</v>
      </c>
      <c r="K26" s="46" t="str">
        <f t="shared" si="1"/>
        <v/>
      </c>
      <c r="L26" s="46">
        <f t="shared" si="2"/>
        <v>-100</v>
      </c>
      <c r="M26" s="47">
        <f t="shared" si="3"/>
        <v>4613.3333333333339</v>
      </c>
      <c r="N26" s="24">
        <f t="shared" si="4"/>
        <v>100</v>
      </c>
      <c r="O26" s="24" t="str">
        <f t="shared" si="5"/>
        <v/>
      </c>
      <c r="P26" s="25" t="str">
        <f t="shared" si="6"/>
        <v/>
      </c>
      <c r="Q26" s="25" t="str">
        <f t="shared" si="7"/>
        <v/>
      </c>
      <c r="R26" s="25">
        <f t="shared" si="8"/>
        <v>-100</v>
      </c>
      <c r="S26" s="4">
        <f t="shared" si="9"/>
        <v>7975</v>
      </c>
      <c r="T26" s="5">
        <f t="shared" si="10"/>
        <v>100</v>
      </c>
      <c r="U26" s="5">
        <f t="shared" si="11"/>
        <v>140</v>
      </c>
      <c r="V26" s="5">
        <f t="shared" si="12"/>
        <v>490</v>
      </c>
      <c r="W26" s="6" t="str">
        <f t="shared" si="13"/>
        <v/>
      </c>
      <c r="X26" s="6">
        <f t="shared" si="14"/>
        <v>-100</v>
      </c>
      <c r="Y26" s="4">
        <f t="shared" si="15"/>
        <v>5699.2000000000007</v>
      </c>
      <c r="Z26" s="32">
        <f t="shared" si="16"/>
        <v>300</v>
      </c>
      <c r="AA26" s="32" t="str">
        <f t="shared" si="17"/>
        <v/>
      </c>
      <c r="AB26" s="32">
        <f t="shared" si="18"/>
        <v>-300</v>
      </c>
      <c r="AC26" s="4">
        <f t="shared" si="19"/>
        <v>18287.533333333329</v>
      </c>
    </row>
    <row r="27" spans="1:29" ht="13.5" customHeight="1" x14ac:dyDescent="0.25">
      <c r="A27" s="70">
        <v>42980</v>
      </c>
      <c r="B27" s="71" t="s">
        <v>77</v>
      </c>
      <c r="C27" s="72">
        <v>4</v>
      </c>
      <c r="D27" s="72">
        <v>2</v>
      </c>
      <c r="E27" s="71" t="s">
        <v>91</v>
      </c>
      <c r="F27" s="73">
        <v>2.7</v>
      </c>
      <c r="G27" s="71" t="s">
        <v>14</v>
      </c>
      <c r="H27" s="73">
        <v>3.5</v>
      </c>
      <c r="I27" s="74">
        <v>3.5</v>
      </c>
      <c r="J27" s="46">
        <f t="shared" si="0"/>
        <v>100</v>
      </c>
      <c r="K27" s="46">
        <f t="shared" si="1"/>
        <v>350</v>
      </c>
      <c r="L27" s="46">
        <f t="shared" si="2"/>
        <v>250</v>
      </c>
      <c r="M27" s="47">
        <f t="shared" si="3"/>
        <v>4863.3333333333339</v>
      </c>
      <c r="N27" s="24">
        <f t="shared" si="4"/>
        <v>100</v>
      </c>
      <c r="O27" s="24">
        <f t="shared" si="5"/>
        <v>350</v>
      </c>
      <c r="P27" s="25" t="str">
        <f t="shared" si="6"/>
        <v/>
      </c>
      <c r="Q27" s="25" t="str">
        <f t="shared" si="7"/>
        <v/>
      </c>
      <c r="R27" s="25">
        <f t="shared" si="8"/>
        <v>-100</v>
      </c>
      <c r="S27" s="4">
        <f t="shared" si="9"/>
        <v>7875</v>
      </c>
      <c r="T27" s="5">
        <f t="shared" si="10"/>
        <v>100</v>
      </c>
      <c r="U27" s="5">
        <f t="shared" si="11"/>
        <v>350</v>
      </c>
      <c r="V27" s="5" t="str">
        <f t="shared" si="12"/>
        <v/>
      </c>
      <c r="W27" s="6" t="str">
        <f t="shared" si="13"/>
        <v/>
      </c>
      <c r="X27" s="6">
        <f t="shared" si="14"/>
        <v>-100</v>
      </c>
      <c r="Y27" s="4">
        <f t="shared" si="15"/>
        <v>5599.2000000000007</v>
      </c>
      <c r="Z27" s="32">
        <f t="shared" si="16"/>
        <v>300</v>
      </c>
      <c r="AA27" s="32">
        <f t="shared" si="17"/>
        <v>350</v>
      </c>
      <c r="AB27" s="32">
        <f t="shared" si="18"/>
        <v>50</v>
      </c>
      <c r="AC27" s="4">
        <f t="shared" si="19"/>
        <v>18337.533333333329</v>
      </c>
    </row>
    <row r="28" spans="1:29" ht="13.5" customHeight="1" x14ac:dyDescent="0.25">
      <c r="A28" s="70">
        <v>42980</v>
      </c>
      <c r="B28" s="71" t="s">
        <v>77</v>
      </c>
      <c r="C28" s="72">
        <v>6</v>
      </c>
      <c r="D28" s="72">
        <v>4</v>
      </c>
      <c r="E28" s="71" t="s">
        <v>92</v>
      </c>
      <c r="F28" s="73">
        <v>2.5</v>
      </c>
      <c r="G28" s="71"/>
      <c r="H28" s="73">
        <v>2.4500000000000002</v>
      </c>
      <c r="I28" s="74"/>
      <c r="J28" s="46">
        <f t="shared" si="0"/>
        <v>100</v>
      </c>
      <c r="K28" s="46" t="str">
        <f t="shared" si="1"/>
        <v/>
      </c>
      <c r="L28" s="46">
        <f t="shared" si="2"/>
        <v>-100</v>
      </c>
      <c r="M28" s="47">
        <f t="shared" si="3"/>
        <v>4763.3333333333339</v>
      </c>
      <c r="N28" s="24">
        <f t="shared" si="4"/>
        <v>100</v>
      </c>
      <c r="O28" s="24" t="str">
        <f t="shared" si="5"/>
        <v/>
      </c>
      <c r="P28" s="25" t="str">
        <f t="shared" si="6"/>
        <v/>
      </c>
      <c r="Q28" s="25" t="str">
        <f t="shared" si="7"/>
        <v/>
      </c>
      <c r="R28" s="25">
        <f t="shared" si="8"/>
        <v>-100</v>
      </c>
      <c r="S28" s="4">
        <f t="shared" si="9"/>
        <v>7775</v>
      </c>
      <c r="T28" s="5">
        <f t="shared" si="10"/>
        <v>100</v>
      </c>
      <c r="U28" s="5" t="str">
        <f t="shared" si="11"/>
        <v/>
      </c>
      <c r="V28" s="5" t="str">
        <f t="shared" si="12"/>
        <v/>
      </c>
      <c r="W28" s="6" t="str">
        <f t="shared" si="13"/>
        <v/>
      </c>
      <c r="X28" s="6">
        <f t="shared" si="14"/>
        <v>-100</v>
      </c>
      <c r="Y28" s="4">
        <f t="shared" si="15"/>
        <v>5499.2000000000007</v>
      </c>
      <c r="Z28" s="32">
        <f t="shared" si="16"/>
        <v>300</v>
      </c>
      <c r="AA28" s="32" t="str">
        <f t="shared" si="17"/>
        <v/>
      </c>
      <c r="AB28" s="32">
        <f t="shared" si="18"/>
        <v>-300</v>
      </c>
      <c r="AC28" s="4">
        <f t="shared" si="19"/>
        <v>18037.533333333329</v>
      </c>
    </row>
    <row r="29" spans="1:29" ht="13.5" customHeight="1" x14ac:dyDescent="0.25">
      <c r="A29" s="70">
        <v>42980</v>
      </c>
      <c r="B29" s="71" t="s">
        <v>77</v>
      </c>
      <c r="C29" s="72">
        <v>9</v>
      </c>
      <c r="D29" s="72">
        <v>2</v>
      </c>
      <c r="E29" s="71" t="s">
        <v>93</v>
      </c>
      <c r="F29" s="73">
        <v>2.7</v>
      </c>
      <c r="G29" s="71" t="s">
        <v>14</v>
      </c>
      <c r="H29" s="73">
        <v>3.78</v>
      </c>
      <c r="I29" s="74">
        <v>1.7</v>
      </c>
      <c r="J29" s="46">
        <f t="shared" si="0"/>
        <v>100</v>
      </c>
      <c r="K29" s="46">
        <f t="shared" si="1"/>
        <v>378</v>
      </c>
      <c r="L29" s="46">
        <f t="shared" si="2"/>
        <v>278</v>
      </c>
      <c r="M29" s="47">
        <f t="shared" si="3"/>
        <v>5041.3333333333339</v>
      </c>
      <c r="N29" s="24">
        <f t="shared" si="4"/>
        <v>100</v>
      </c>
      <c r="O29" s="24">
        <f t="shared" si="5"/>
        <v>378</v>
      </c>
      <c r="P29" s="25" t="str">
        <f t="shared" si="6"/>
        <v/>
      </c>
      <c r="Q29" s="25" t="str">
        <f t="shared" si="7"/>
        <v/>
      </c>
      <c r="R29" s="25">
        <f t="shared" si="8"/>
        <v>-100</v>
      </c>
      <c r="S29" s="4">
        <f t="shared" si="9"/>
        <v>7675</v>
      </c>
      <c r="T29" s="5">
        <f t="shared" si="10"/>
        <v>100</v>
      </c>
      <c r="U29" s="5">
        <f t="shared" si="11"/>
        <v>170</v>
      </c>
      <c r="V29" s="5" t="str">
        <f t="shared" si="12"/>
        <v/>
      </c>
      <c r="W29" s="6" t="str">
        <f t="shared" si="13"/>
        <v/>
      </c>
      <c r="X29" s="6">
        <f t="shared" si="14"/>
        <v>-100</v>
      </c>
      <c r="Y29" s="4">
        <f t="shared" si="15"/>
        <v>5399.2000000000007</v>
      </c>
      <c r="Z29" s="32">
        <f t="shared" si="16"/>
        <v>300</v>
      </c>
      <c r="AA29" s="32">
        <f t="shared" si="17"/>
        <v>378</v>
      </c>
      <c r="AB29" s="32">
        <f t="shared" si="18"/>
        <v>78</v>
      </c>
      <c r="AC29" s="4">
        <f t="shared" si="19"/>
        <v>18115.533333333329</v>
      </c>
    </row>
    <row r="30" spans="1:29" ht="13.5" customHeight="1" x14ac:dyDescent="0.25">
      <c r="A30" s="70">
        <v>42994</v>
      </c>
      <c r="B30" s="71" t="s">
        <v>12</v>
      </c>
      <c r="C30" s="72">
        <v>1</v>
      </c>
      <c r="D30" s="72">
        <v>1</v>
      </c>
      <c r="E30" s="71" t="s">
        <v>94</v>
      </c>
      <c r="F30" s="73">
        <v>2.9</v>
      </c>
      <c r="G30" s="71"/>
      <c r="H30" s="73">
        <v>2.7</v>
      </c>
      <c r="I30" s="74"/>
      <c r="J30" s="46">
        <f t="shared" si="0"/>
        <v>100</v>
      </c>
      <c r="K30" s="46" t="str">
        <f t="shared" si="1"/>
        <v/>
      </c>
      <c r="L30" s="46">
        <f t="shared" si="2"/>
        <v>-100</v>
      </c>
      <c r="M30" s="47">
        <f t="shared" si="3"/>
        <v>4941.3333333333339</v>
      </c>
      <c r="N30" s="24">
        <f t="shared" si="4"/>
        <v>100</v>
      </c>
      <c r="O30" s="24" t="str">
        <f t="shared" si="5"/>
        <v/>
      </c>
      <c r="P30" s="25" t="str">
        <f t="shared" si="6"/>
        <v/>
      </c>
      <c r="Q30" s="25" t="str">
        <f t="shared" si="7"/>
        <v/>
      </c>
      <c r="R30" s="25">
        <f t="shared" si="8"/>
        <v>-100</v>
      </c>
      <c r="S30" s="4">
        <f t="shared" si="9"/>
        <v>7575</v>
      </c>
      <c r="T30" s="5">
        <f t="shared" si="10"/>
        <v>100</v>
      </c>
      <c r="U30" s="5" t="str">
        <f t="shared" si="11"/>
        <v/>
      </c>
      <c r="V30" s="5" t="str">
        <f t="shared" si="12"/>
        <v/>
      </c>
      <c r="W30" s="6" t="str">
        <f t="shared" si="13"/>
        <v/>
      </c>
      <c r="X30" s="6">
        <f t="shared" si="14"/>
        <v>-100</v>
      </c>
      <c r="Y30" s="4">
        <f t="shared" si="15"/>
        <v>5299.2000000000007</v>
      </c>
      <c r="Z30" s="32">
        <f t="shared" si="16"/>
        <v>300</v>
      </c>
      <c r="AA30" s="32" t="str">
        <f t="shared" si="17"/>
        <v/>
      </c>
      <c r="AB30" s="32">
        <f t="shared" si="18"/>
        <v>-300</v>
      </c>
      <c r="AC30" s="4">
        <f t="shared" si="19"/>
        <v>17815.533333333329</v>
      </c>
    </row>
    <row r="31" spans="1:29" ht="13.5" customHeight="1" x14ac:dyDescent="0.25">
      <c r="A31" s="70">
        <v>42994</v>
      </c>
      <c r="B31" s="71" t="s">
        <v>12</v>
      </c>
      <c r="C31" s="72">
        <v>7</v>
      </c>
      <c r="D31" s="72">
        <v>1</v>
      </c>
      <c r="E31" s="71" t="s">
        <v>95</v>
      </c>
      <c r="F31" s="73">
        <v>1.8</v>
      </c>
      <c r="G31" s="71" t="s">
        <v>30</v>
      </c>
      <c r="H31" s="73">
        <v>1.75</v>
      </c>
      <c r="I31" s="74">
        <v>1.3</v>
      </c>
      <c r="J31" s="46">
        <f t="shared" si="0"/>
        <v>100</v>
      </c>
      <c r="K31" s="46" t="str">
        <f t="shared" si="1"/>
        <v/>
      </c>
      <c r="L31" s="46">
        <f t="shared" si="2"/>
        <v>-100</v>
      </c>
      <c r="M31" s="47">
        <f t="shared" si="3"/>
        <v>4841.3333333333339</v>
      </c>
      <c r="N31" s="24">
        <f t="shared" si="4"/>
        <v>100</v>
      </c>
      <c r="O31" s="24" t="str">
        <f t="shared" si="5"/>
        <v/>
      </c>
      <c r="P31" s="25" t="str">
        <f t="shared" si="6"/>
        <v/>
      </c>
      <c r="Q31" s="25" t="str">
        <f t="shared" si="7"/>
        <v/>
      </c>
      <c r="R31" s="25">
        <f t="shared" si="8"/>
        <v>-100</v>
      </c>
      <c r="S31" s="4">
        <f t="shared" si="9"/>
        <v>7475</v>
      </c>
      <c r="T31" s="5">
        <f t="shared" si="10"/>
        <v>100</v>
      </c>
      <c r="U31" s="5">
        <f t="shared" si="11"/>
        <v>130</v>
      </c>
      <c r="V31" s="5">
        <f t="shared" si="12"/>
        <v>156</v>
      </c>
      <c r="W31" s="6" t="str">
        <f t="shared" si="13"/>
        <v/>
      </c>
      <c r="X31" s="6">
        <f t="shared" si="14"/>
        <v>-100</v>
      </c>
      <c r="Y31" s="4">
        <f t="shared" si="15"/>
        <v>5199.2000000000007</v>
      </c>
      <c r="Z31" s="32">
        <f t="shared" si="16"/>
        <v>300</v>
      </c>
      <c r="AA31" s="32" t="str">
        <f t="shared" si="17"/>
        <v/>
      </c>
      <c r="AB31" s="32">
        <f t="shared" si="18"/>
        <v>-300</v>
      </c>
      <c r="AC31" s="4">
        <f t="shared" si="19"/>
        <v>17515.533333333329</v>
      </c>
    </row>
    <row r="32" spans="1:29" ht="13.5" customHeight="1" x14ac:dyDescent="0.25">
      <c r="A32" s="70">
        <v>43001</v>
      </c>
      <c r="B32" s="71" t="s">
        <v>77</v>
      </c>
      <c r="C32" s="72">
        <v>6</v>
      </c>
      <c r="D32" s="72">
        <v>3</v>
      </c>
      <c r="E32" s="71" t="s">
        <v>96</v>
      </c>
      <c r="F32" s="73">
        <v>1.8</v>
      </c>
      <c r="G32" s="71" t="s">
        <v>30</v>
      </c>
      <c r="H32" s="73">
        <v>1.85</v>
      </c>
      <c r="I32" s="74">
        <v>1.2</v>
      </c>
      <c r="J32" s="46">
        <f t="shared" si="0"/>
        <v>100</v>
      </c>
      <c r="K32" s="46" t="str">
        <f t="shared" si="1"/>
        <v/>
      </c>
      <c r="L32" s="46">
        <f t="shared" si="2"/>
        <v>-100</v>
      </c>
      <c r="M32" s="47">
        <f t="shared" si="3"/>
        <v>4741.3333333333339</v>
      </c>
      <c r="N32" s="24">
        <f t="shared" si="4"/>
        <v>100</v>
      </c>
      <c r="O32" s="24" t="str">
        <f t="shared" si="5"/>
        <v/>
      </c>
      <c r="P32" s="25" t="str">
        <f t="shared" si="6"/>
        <v/>
      </c>
      <c r="Q32" s="25" t="str">
        <f t="shared" si="7"/>
        <v/>
      </c>
      <c r="R32" s="25">
        <f t="shared" si="8"/>
        <v>-100</v>
      </c>
      <c r="S32" s="4">
        <f t="shared" si="9"/>
        <v>7375</v>
      </c>
      <c r="T32" s="5">
        <f t="shared" si="10"/>
        <v>100</v>
      </c>
      <c r="U32" s="5">
        <f t="shared" si="11"/>
        <v>120</v>
      </c>
      <c r="V32" s="5" t="str">
        <f t="shared" si="12"/>
        <v/>
      </c>
      <c r="W32" s="6" t="str">
        <f t="shared" si="13"/>
        <v/>
      </c>
      <c r="X32" s="6">
        <f t="shared" si="14"/>
        <v>-100</v>
      </c>
      <c r="Y32" s="4">
        <f t="shared" si="15"/>
        <v>5099.2000000000007</v>
      </c>
      <c r="Z32" s="32">
        <f t="shared" si="16"/>
        <v>300</v>
      </c>
      <c r="AA32" s="32" t="str">
        <f t="shared" si="17"/>
        <v/>
      </c>
      <c r="AB32" s="32">
        <f t="shared" si="18"/>
        <v>-300</v>
      </c>
      <c r="AC32" s="4">
        <f t="shared" si="19"/>
        <v>17215.533333333329</v>
      </c>
    </row>
    <row r="33" spans="1:29" ht="13.5" customHeight="1" x14ac:dyDescent="0.25">
      <c r="A33" s="70">
        <v>43001</v>
      </c>
      <c r="B33" s="71" t="s">
        <v>77</v>
      </c>
      <c r="C33" s="72">
        <v>9</v>
      </c>
      <c r="D33" s="72">
        <v>13</v>
      </c>
      <c r="E33" s="71" t="s">
        <v>97</v>
      </c>
      <c r="F33" s="73">
        <v>2.5</v>
      </c>
      <c r="G33" s="71"/>
      <c r="H33" s="73">
        <v>2.8</v>
      </c>
      <c r="I33" s="74"/>
      <c r="J33" s="46">
        <f t="shared" si="0"/>
        <v>100</v>
      </c>
      <c r="K33" s="46" t="str">
        <f t="shared" si="1"/>
        <v/>
      </c>
      <c r="L33" s="46">
        <f t="shared" si="2"/>
        <v>-100</v>
      </c>
      <c r="M33" s="47">
        <f t="shared" si="3"/>
        <v>4641.3333333333339</v>
      </c>
      <c r="N33" s="24">
        <f t="shared" si="4"/>
        <v>100</v>
      </c>
      <c r="O33" s="24" t="str">
        <f t="shared" si="5"/>
        <v/>
      </c>
      <c r="P33" s="25" t="str">
        <f t="shared" si="6"/>
        <v/>
      </c>
      <c r="Q33" s="25" t="str">
        <f t="shared" si="7"/>
        <v/>
      </c>
      <c r="R33" s="25">
        <f t="shared" si="8"/>
        <v>-100</v>
      </c>
      <c r="S33" s="4">
        <f t="shared" si="9"/>
        <v>7275</v>
      </c>
      <c r="T33" s="5">
        <f t="shared" si="10"/>
        <v>100</v>
      </c>
      <c r="U33" s="5" t="str">
        <f t="shared" si="11"/>
        <v/>
      </c>
      <c r="V33" s="5" t="str">
        <f t="shared" si="12"/>
        <v/>
      </c>
      <c r="W33" s="6" t="str">
        <f t="shared" si="13"/>
        <v/>
      </c>
      <c r="X33" s="6">
        <f t="shared" si="14"/>
        <v>-100</v>
      </c>
      <c r="Y33" s="4">
        <f t="shared" si="15"/>
        <v>4999.2000000000007</v>
      </c>
      <c r="Z33" s="32">
        <f t="shared" si="16"/>
        <v>300</v>
      </c>
      <c r="AA33" s="32" t="str">
        <f t="shared" si="17"/>
        <v/>
      </c>
      <c r="AB33" s="32">
        <f t="shared" si="18"/>
        <v>-300</v>
      </c>
      <c r="AC33" s="4">
        <f t="shared" si="19"/>
        <v>16915.533333333329</v>
      </c>
    </row>
    <row r="34" spans="1:29" ht="13.5" customHeight="1" x14ac:dyDescent="0.25">
      <c r="A34" s="70">
        <v>43036</v>
      </c>
      <c r="B34" s="71" t="s">
        <v>54</v>
      </c>
      <c r="C34" s="72">
        <v>10</v>
      </c>
      <c r="D34" s="72">
        <v>9</v>
      </c>
      <c r="E34" s="71" t="s">
        <v>98</v>
      </c>
      <c r="F34" s="73">
        <v>2.7</v>
      </c>
      <c r="G34" s="71" t="s">
        <v>14</v>
      </c>
      <c r="H34" s="73">
        <v>3.1</v>
      </c>
      <c r="I34" s="74">
        <v>1.4</v>
      </c>
      <c r="J34" s="46">
        <f t="shared" si="0"/>
        <v>100</v>
      </c>
      <c r="K34" s="46">
        <f t="shared" si="1"/>
        <v>310</v>
      </c>
      <c r="L34" s="46">
        <f t="shared" si="2"/>
        <v>210</v>
      </c>
      <c r="M34" s="47">
        <f t="shared" si="3"/>
        <v>4851.3333333333339</v>
      </c>
      <c r="N34" s="24">
        <f t="shared" si="4"/>
        <v>100</v>
      </c>
      <c r="O34" s="24">
        <f t="shared" si="5"/>
        <v>310</v>
      </c>
      <c r="P34" s="25">
        <f t="shared" si="6"/>
        <v>868</v>
      </c>
      <c r="Q34" s="25" t="str">
        <f t="shared" si="7"/>
        <v/>
      </c>
      <c r="R34" s="25">
        <f t="shared" si="8"/>
        <v>768</v>
      </c>
      <c r="S34" s="4">
        <f t="shared" si="9"/>
        <v>8043</v>
      </c>
      <c r="T34" s="5">
        <f t="shared" si="10"/>
        <v>100</v>
      </c>
      <c r="U34" s="5">
        <f t="shared" si="11"/>
        <v>140</v>
      </c>
      <c r="V34" s="5">
        <f t="shared" si="12"/>
        <v>266</v>
      </c>
      <c r="W34" s="6">
        <f t="shared" si="13"/>
        <v>372.4</v>
      </c>
      <c r="X34" s="6">
        <f t="shared" si="14"/>
        <v>272.39999999999998</v>
      </c>
      <c r="Y34" s="4">
        <f t="shared" si="15"/>
        <v>5271.6</v>
      </c>
      <c r="Z34" s="32">
        <f t="shared" si="16"/>
        <v>300</v>
      </c>
      <c r="AA34" s="32">
        <f t="shared" si="17"/>
        <v>1550.4</v>
      </c>
      <c r="AB34" s="32">
        <f t="shared" si="18"/>
        <v>1250.4000000000001</v>
      </c>
      <c r="AC34" s="4">
        <f t="shared" si="19"/>
        <v>18165.933333333331</v>
      </c>
    </row>
    <row r="35" spans="1:29" ht="13.5" customHeight="1" x14ac:dyDescent="0.25">
      <c r="A35" s="70">
        <v>43050</v>
      </c>
      <c r="B35" s="71" t="s">
        <v>58</v>
      </c>
      <c r="C35" s="72">
        <v>3</v>
      </c>
      <c r="D35" s="72">
        <v>1</v>
      </c>
      <c r="E35" s="71" t="s">
        <v>99</v>
      </c>
      <c r="F35" s="73">
        <v>2.4</v>
      </c>
      <c r="G35" s="71" t="s">
        <v>14</v>
      </c>
      <c r="H35" s="73">
        <v>2.8</v>
      </c>
      <c r="I35" s="74">
        <v>1.9</v>
      </c>
      <c r="J35" s="46">
        <f t="shared" si="0"/>
        <v>100</v>
      </c>
      <c r="K35" s="46">
        <f t="shared" si="1"/>
        <v>280</v>
      </c>
      <c r="L35" s="46">
        <f t="shared" si="2"/>
        <v>180</v>
      </c>
      <c r="M35" s="47">
        <f t="shared" si="3"/>
        <v>5031.3333333333339</v>
      </c>
      <c r="N35" s="24">
        <f t="shared" si="4"/>
        <v>100</v>
      </c>
      <c r="O35" s="24">
        <f t="shared" si="5"/>
        <v>280</v>
      </c>
      <c r="P35" s="25" t="str">
        <f t="shared" si="6"/>
        <v/>
      </c>
      <c r="Q35" s="25" t="str">
        <f t="shared" si="7"/>
        <v/>
      </c>
      <c r="R35" s="25">
        <f t="shared" si="8"/>
        <v>-100</v>
      </c>
      <c r="S35" s="4">
        <f t="shared" si="9"/>
        <v>7943</v>
      </c>
      <c r="T35" s="5">
        <f t="shared" si="10"/>
        <v>100</v>
      </c>
      <c r="U35" s="5">
        <f t="shared" si="11"/>
        <v>190</v>
      </c>
      <c r="V35" s="5">
        <f t="shared" si="12"/>
        <v>266</v>
      </c>
      <c r="W35" s="6">
        <f t="shared" si="13"/>
        <v>372.4</v>
      </c>
      <c r="X35" s="6">
        <f t="shared" si="14"/>
        <v>272.39999999999998</v>
      </c>
      <c r="Y35" s="4">
        <f t="shared" si="15"/>
        <v>5544</v>
      </c>
      <c r="Z35" s="32">
        <f t="shared" si="16"/>
        <v>300</v>
      </c>
      <c r="AA35" s="32">
        <f t="shared" si="17"/>
        <v>652.4</v>
      </c>
      <c r="AB35" s="32">
        <f t="shared" si="18"/>
        <v>352.4</v>
      </c>
      <c r="AC35" s="4">
        <f t="shared" si="19"/>
        <v>18518.333333333332</v>
      </c>
    </row>
    <row r="36" spans="1:29" ht="13.5" customHeight="1" x14ac:dyDescent="0.25">
      <c r="A36" s="70">
        <v>43057</v>
      </c>
      <c r="B36" s="71" t="s">
        <v>60</v>
      </c>
      <c r="C36" s="72">
        <v>7</v>
      </c>
      <c r="D36" s="72">
        <v>1</v>
      </c>
      <c r="E36" s="71" t="s">
        <v>100</v>
      </c>
      <c r="F36" s="73">
        <v>2.7</v>
      </c>
      <c r="G36" s="71" t="s">
        <v>30</v>
      </c>
      <c r="H36" s="73">
        <v>3.3</v>
      </c>
      <c r="I36" s="74">
        <v>1.4</v>
      </c>
      <c r="J36" s="46">
        <f t="shared" si="0"/>
        <v>100</v>
      </c>
      <c r="K36" s="46" t="str">
        <f t="shared" si="1"/>
        <v/>
      </c>
      <c r="L36" s="46">
        <f t="shared" si="2"/>
        <v>-100</v>
      </c>
      <c r="M36" s="47">
        <f t="shared" si="3"/>
        <v>4931.3333333333339</v>
      </c>
      <c r="N36" s="24">
        <f t="shared" si="4"/>
        <v>100</v>
      </c>
      <c r="O36" s="24" t="str">
        <f t="shared" si="5"/>
        <v/>
      </c>
      <c r="P36" s="25" t="str">
        <f t="shared" si="6"/>
        <v/>
      </c>
      <c r="Q36" s="25" t="str">
        <f t="shared" si="7"/>
        <v/>
      </c>
      <c r="R36" s="25">
        <f t="shared" si="8"/>
        <v>-100</v>
      </c>
      <c r="S36" s="4">
        <f t="shared" si="9"/>
        <v>7843</v>
      </c>
      <c r="T36" s="5">
        <f t="shared" si="10"/>
        <v>100</v>
      </c>
      <c r="U36" s="5">
        <f t="shared" si="11"/>
        <v>140</v>
      </c>
      <c r="V36" s="5">
        <f t="shared" si="12"/>
        <v>196</v>
      </c>
      <c r="W36" s="6">
        <f t="shared" si="13"/>
        <v>274.39999999999998</v>
      </c>
      <c r="X36" s="6">
        <f t="shared" si="14"/>
        <v>174.39999999999998</v>
      </c>
      <c r="Y36" s="4">
        <f t="shared" si="15"/>
        <v>5718.4</v>
      </c>
      <c r="Z36" s="32">
        <f t="shared" si="16"/>
        <v>300</v>
      </c>
      <c r="AA36" s="32">
        <f t="shared" si="17"/>
        <v>274.39999999999998</v>
      </c>
      <c r="AB36" s="32">
        <f t="shared" si="18"/>
        <v>-25.600000000000023</v>
      </c>
      <c r="AC36" s="4">
        <f t="shared" si="19"/>
        <v>18492.733333333334</v>
      </c>
    </row>
    <row r="37" spans="1:29" ht="13.5" customHeight="1" x14ac:dyDescent="0.25">
      <c r="A37" s="70">
        <v>43092</v>
      </c>
      <c r="B37" s="71" t="s">
        <v>54</v>
      </c>
      <c r="C37" s="75">
        <v>9</v>
      </c>
      <c r="D37" s="76">
        <v>9</v>
      </c>
      <c r="E37" s="71" t="s">
        <v>160</v>
      </c>
      <c r="F37" s="73">
        <v>3</v>
      </c>
      <c r="G37" s="71" t="s">
        <v>14</v>
      </c>
      <c r="H37" s="73">
        <v>2.5</v>
      </c>
      <c r="I37" s="74">
        <v>1.4</v>
      </c>
      <c r="J37" s="46">
        <f t="shared" si="0"/>
        <v>100</v>
      </c>
      <c r="K37" s="46">
        <f t="shared" si="1"/>
        <v>250</v>
      </c>
      <c r="L37" s="46">
        <f t="shared" si="2"/>
        <v>150</v>
      </c>
      <c r="M37" s="47">
        <f t="shared" si="3"/>
        <v>5081.3333333333339</v>
      </c>
      <c r="N37" s="24">
        <f t="shared" si="4"/>
        <v>100</v>
      </c>
      <c r="O37" s="24">
        <f t="shared" si="5"/>
        <v>250</v>
      </c>
      <c r="P37" s="25">
        <f t="shared" si="6"/>
        <v>725</v>
      </c>
      <c r="Q37" s="25" t="str">
        <f t="shared" si="7"/>
        <v/>
      </c>
      <c r="R37" s="25">
        <f t="shared" si="8"/>
        <v>625</v>
      </c>
      <c r="S37" s="4">
        <f t="shared" si="9"/>
        <v>8468</v>
      </c>
      <c r="T37" s="5">
        <f t="shared" si="10"/>
        <v>100</v>
      </c>
      <c r="U37" s="5">
        <f t="shared" si="11"/>
        <v>140</v>
      </c>
      <c r="V37" s="5">
        <f t="shared" si="12"/>
        <v>196</v>
      </c>
      <c r="W37" s="6" t="str">
        <f t="shared" si="13"/>
        <v/>
      </c>
      <c r="X37" s="6">
        <f t="shared" si="14"/>
        <v>-100</v>
      </c>
      <c r="Y37" s="4">
        <f t="shared" si="15"/>
        <v>5618.4</v>
      </c>
      <c r="Z37" s="32">
        <f t="shared" si="16"/>
        <v>300</v>
      </c>
      <c r="AA37" s="32">
        <f t="shared" si="17"/>
        <v>975</v>
      </c>
      <c r="AB37" s="32">
        <f t="shared" si="18"/>
        <v>675</v>
      </c>
      <c r="AC37" s="4">
        <f t="shared" si="19"/>
        <v>19167.733333333334</v>
      </c>
    </row>
    <row r="38" spans="1:29" ht="13.5" customHeight="1" x14ac:dyDescent="0.25">
      <c r="A38" s="70">
        <v>43120</v>
      </c>
      <c r="B38" s="71" t="s">
        <v>12</v>
      </c>
      <c r="C38" s="72">
        <v>2</v>
      </c>
      <c r="D38" s="72">
        <v>8</v>
      </c>
      <c r="E38" s="71" t="s">
        <v>101</v>
      </c>
      <c r="F38" s="73">
        <v>2.7</v>
      </c>
      <c r="G38" s="71" t="s">
        <v>14</v>
      </c>
      <c r="H38" s="73">
        <v>2.9</v>
      </c>
      <c r="I38" s="74">
        <v>1.4</v>
      </c>
      <c r="J38" s="46">
        <f t="shared" si="0"/>
        <v>100</v>
      </c>
      <c r="K38" s="46">
        <f t="shared" si="1"/>
        <v>290</v>
      </c>
      <c r="L38" s="46">
        <f t="shared" si="2"/>
        <v>190</v>
      </c>
      <c r="M38" s="47">
        <f t="shared" si="3"/>
        <v>5271.3333333333339</v>
      </c>
      <c r="N38" s="24">
        <f t="shared" si="4"/>
        <v>100</v>
      </c>
      <c r="O38" s="24">
        <f t="shared" si="5"/>
        <v>290</v>
      </c>
      <c r="P38" s="25" t="str">
        <f t="shared" si="6"/>
        <v/>
      </c>
      <c r="Q38" s="25" t="str">
        <f t="shared" si="7"/>
        <v/>
      </c>
      <c r="R38" s="25">
        <f t="shared" si="8"/>
        <v>-100</v>
      </c>
      <c r="S38" s="4">
        <f t="shared" si="9"/>
        <v>8368</v>
      </c>
      <c r="T38" s="5">
        <f t="shared" si="10"/>
        <v>100</v>
      </c>
      <c r="U38" s="5">
        <f t="shared" si="11"/>
        <v>140</v>
      </c>
      <c r="V38" s="5" t="str">
        <f t="shared" si="12"/>
        <v/>
      </c>
      <c r="W38" s="6" t="str">
        <f t="shared" si="13"/>
        <v/>
      </c>
      <c r="X38" s="6">
        <f t="shared" si="14"/>
        <v>-100</v>
      </c>
      <c r="Y38" s="4">
        <f t="shared" si="15"/>
        <v>5518.4</v>
      </c>
      <c r="Z38" s="32">
        <f t="shared" si="16"/>
        <v>300</v>
      </c>
      <c r="AA38" s="32">
        <f t="shared" si="17"/>
        <v>290</v>
      </c>
      <c r="AB38" s="32">
        <f t="shared" si="18"/>
        <v>-10</v>
      </c>
      <c r="AC38" s="4">
        <f t="shared" si="19"/>
        <v>19157.733333333334</v>
      </c>
    </row>
    <row r="39" spans="1:29" ht="13.5" customHeight="1" x14ac:dyDescent="0.25">
      <c r="A39" s="70">
        <v>43120</v>
      </c>
      <c r="B39" s="71" t="s">
        <v>12</v>
      </c>
      <c r="C39" s="72">
        <v>4</v>
      </c>
      <c r="D39" s="72">
        <v>2</v>
      </c>
      <c r="E39" s="71" t="s">
        <v>102</v>
      </c>
      <c r="F39" s="73">
        <v>2.8</v>
      </c>
      <c r="G39" s="71"/>
      <c r="H39" s="73">
        <v>2.15</v>
      </c>
      <c r="I39" s="74"/>
      <c r="J39" s="46">
        <f t="shared" si="0"/>
        <v>100</v>
      </c>
      <c r="K39" s="46" t="str">
        <f t="shared" si="1"/>
        <v/>
      </c>
      <c r="L39" s="46">
        <f t="shared" si="2"/>
        <v>-100</v>
      </c>
      <c r="M39" s="47">
        <f t="shared" si="3"/>
        <v>5171.3333333333339</v>
      </c>
      <c r="N39" s="24">
        <f t="shared" si="4"/>
        <v>100</v>
      </c>
      <c r="O39" s="24" t="str">
        <f t="shared" si="5"/>
        <v/>
      </c>
      <c r="P39" s="25" t="str">
        <f t="shared" si="6"/>
        <v/>
      </c>
      <c r="Q39" s="25" t="str">
        <f t="shared" si="7"/>
        <v/>
      </c>
      <c r="R39" s="25">
        <f t="shared" si="8"/>
        <v>-100</v>
      </c>
      <c r="S39" s="4">
        <f t="shared" si="9"/>
        <v>8268</v>
      </c>
      <c r="T39" s="5">
        <f t="shared" si="10"/>
        <v>100</v>
      </c>
      <c r="U39" s="5" t="str">
        <f t="shared" si="11"/>
        <v/>
      </c>
      <c r="V39" s="5" t="str">
        <f t="shared" si="12"/>
        <v/>
      </c>
      <c r="W39" s="6" t="str">
        <f t="shared" si="13"/>
        <v/>
      </c>
      <c r="X39" s="6">
        <f t="shared" si="14"/>
        <v>-100</v>
      </c>
      <c r="Y39" s="4">
        <f t="shared" si="15"/>
        <v>5418.4</v>
      </c>
      <c r="Z39" s="32">
        <f t="shared" si="16"/>
        <v>300</v>
      </c>
      <c r="AA39" s="32" t="str">
        <f t="shared" si="17"/>
        <v/>
      </c>
      <c r="AB39" s="32">
        <f t="shared" si="18"/>
        <v>-300</v>
      </c>
      <c r="AC39" s="4">
        <f t="shared" si="19"/>
        <v>18857.733333333334</v>
      </c>
    </row>
    <row r="40" spans="1:29" ht="13.5" customHeight="1" x14ac:dyDescent="0.25">
      <c r="A40" s="70">
        <v>43127</v>
      </c>
      <c r="B40" s="71" t="s">
        <v>15</v>
      </c>
      <c r="C40" s="72">
        <v>9</v>
      </c>
      <c r="D40" s="72">
        <v>4</v>
      </c>
      <c r="E40" s="71" t="s">
        <v>103</v>
      </c>
      <c r="F40" s="73">
        <v>2.7</v>
      </c>
      <c r="G40" s="71" t="s">
        <v>14</v>
      </c>
      <c r="H40" s="73">
        <v>2.5</v>
      </c>
      <c r="I40" s="74">
        <v>1.2</v>
      </c>
      <c r="J40" s="46">
        <f t="shared" si="0"/>
        <v>100</v>
      </c>
      <c r="K40" s="46">
        <f t="shared" si="1"/>
        <v>250</v>
      </c>
      <c r="L40" s="46">
        <f t="shared" si="2"/>
        <v>150</v>
      </c>
      <c r="M40" s="47">
        <f t="shared" si="3"/>
        <v>5321.3333333333339</v>
      </c>
      <c r="N40" s="24">
        <f t="shared" si="4"/>
        <v>100</v>
      </c>
      <c r="O40" s="24">
        <f t="shared" si="5"/>
        <v>250</v>
      </c>
      <c r="P40" s="25">
        <f t="shared" si="6"/>
        <v>562.5</v>
      </c>
      <c r="Q40" s="25" t="str">
        <f t="shared" si="7"/>
        <v/>
      </c>
      <c r="R40" s="25">
        <f t="shared" si="8"/>
        <v>462.5</v>
      </c>
      <c r="S40" s="4">
        <f t="shared" si="9"/>
        <v>8730.5</v>
      </c>
      <c r="T40" s="5">
        <f t="shared" si="10"/>
        <v>100</v>
      </c>
      <c r="U40" s="5">
        <f t="shared" si="11"/>
        <v>120</v>
      </c>
      <c r="V40" s="5">
        <f t="shared" si="12"/>
        <v>144</v>
      </c>
      <c r="W40" s="6" t="str">
        <f t="shared" si="13"/>
        <v/>
      </c>
      <c r="X40" s="6">
        <f t="shared" si="14"/>
        <v>-100</v>
      </c>
      <c r="Y40" s="4">
        <f t="shared" si="15"/>
        <v>5318.4</v>
      </c>
      <c r="Z40" s="32">
        <f t="shared" si="16"/>
        <v>300</v>
      </c>
      <c r="AA40" s="32">
        <f t="shared" si="17"/>
        <v>812.5</v>
      </c>
      <c r="AB40" s="32">
        <f t="shared" si="18"/>
        <v>512.5</v>
      </c>
      <c r="AC40" s="4">
        <f t="shared" si="19"/>
        <v>19370.233333333334</v>
      </c>
    </row>
    <row r="41" spans="1:29" ht="13.5" customHeight="1" x14ac:dyDescent="0.25">
      <c r="A41" s="70">
        <v>43134</v>
      </c>
      <c r="B41" s="71" t="s">
        <v>15</v>
      </c>
      <c r="C41" s="72">
        <v>7</v>
      </c>
      <c r="D41" s="72">
        <v>9</v>
      </c>
      <c r="E41" s="71" t="s">
        <v>104</v>
      </c>
      <c r="F41" s="73">
        <v>2.2999999999999998</v>
      </c>
      <c r="G41" s="71" t="s">
        <v>14</v>
      </c>
      <c r="H41" s="73">
        <v>2.25</v>
      </c>
      <c r="I41" s="74">
        <v>1.2</v>
      </c>
      <c r="J41" s="46">
        <f t="shared" si="0"/>
        <v>100</v>
      </c>
      <c r="K41" s="46">
        <f t="shared" si="1"/>
        <v>225</v>
      </c>
      <c r="L41" s="46">
        <f t="shared" si="2"/>
        <v>125</v>
      </c>
      <c r="M41" s="47">
        <f t="shared" si="3"/>
        <v>5446.3333333333339</v>
      </c>
      <c r="N41" s="24">
        <f t="shared" si="4"/>
        <v>100</v>
      </c>
      <c r="O41" s="24">
        <f t="shared" si="5"/>
        <v>225</v>
      </c>
      <c r="P41" s="25" t="str">
        <f t="shared" si="6"/>
        <v/>
      </c>
      <c r="Q41" s="25" t="str">
        <f t="shared" si="7"/>
        <v/>
      </c>
      <c r="R41" s="25">
        <f t="shared" si="8"/>
        <v>-100</v>
      </c>
      <c r="S41" s="4">
        <f t="shared" si="9"/>
        <v>8630.5</v>
      </c>
      <c r="T41" s="5">
        <f t="shared" si="10"/>
        <v>100</v>
      </c>
      <c r="U41" s="5">
        <f t="shared" si="11"/>
        <v>120</v>
      </c>
      <c r="V41" s="5" t="str">
        <f t="shared" si="12"/>
        <v/>
      </c>
      <c r="W41" s="6" t="str">
        <f t="shared" si="13"/>
        <v/>
      </c>
      <c r="X41" s="6">
        <f t="shared" si="14"/>
        <v>-100</v>
      </c>
      <c r="Y41" s="4">
        <f t="shared" si="15"/>
        <v>5218.3999999999996</v>
      </c>
      <c r="Z41" s="32">
        <f t="shared" si="16"/>
        <v>300</v>
      </c>
      <c r="AA41" s="32">
        <f t="shared" si="17"/>
        <v>225</v>
      </c>
      <c r="AB41" s="32">
        <f t="shared" si="18"/>
        <v>-75</v>
      </c>
      <c r="AC41" s="4">
        <f t="shared" si="19"/>
        <v>19295.233333333334</v>
      </c>
    </row>
    <row r="42" spans="1:29" ht="13.5" customHeight="1" x14ac:dyDescent="0.25">
      <c r="A42" s="70">
        <v>43148</v>
      </c>
      <c r="B42" s="71" t="s">
        <v>12</v>
      </c>
      <c r="C42" s="72">
        <v>3</v>
      </c>
      <c r="D42" s="72">
        <v>6</v>
      </c>
      <c r="E42" s="71" t="s">
        <v>105</v>
      </c>
      <c r="F42" s="73">
        <v>2.7</v>
      </c>
      <c r="G42" s="71"/>
      <c r="H42" s="73">
        <v>3.6</v>
      </c>
      <c r="I42" s="74"/>
      <c r="J42" s="46">
        <f t="shared" si="0"/>
        <v>100</v>
      </c>
      <c r="K42" s="46" t="str">
        <f t="shared" si="1"/>
        <v/>
      </c>
      <c r="L42" s="46">
        <f t="shared" si="2"/>
        <v>-100</v>
      </c>
      <c r="M42" s="47">
        <f t="shared" si="3"/>
        <v>5346.3333333333339</v>
      </c>
      <c r="N42" s="24">
        <f t="shared" si="4"/>
        <v>100</v>
      </c>
      <c r="O42" s="24" t="str">
        <f t="shared" si="5"/>
        <v/>
      </c>
      <c r="P42" s="25" t="str">
        <f t="shared" si="6"/>
        <v/>
      </c>
      <c r="Q42" s="25" t="str">
        <f t="shared" si="7"/>
        <v/>
      </c>
      <c r="R42" s="25">
        <f t="shared" si="8"/>
        <v>-100</v>
      </c>
      <c r="S42" s="4">
        <f t="shared" si="9"/>
        <v>8530.5</v>
      </c>
      <c r="T42" s="5">
        <f t="shared" si="10"/>
        <v>100</v>
      </c>
      <c r="U42" s="5" t="str">
        <f t="shared" si="11"/>
        <v/>
      </c>
      <c r="V42" s="5" t="str">
        <f t="shared" si="12"/>
        <v/>
      </c>
      <c r="W42" s="6" t="str">
        <f t="shared" si="13"/>
        <v/>
      </c>
      <c r="X42" s="6">
        <f t="shared" si="14"/>
        <v>-100</v>
      </c>
      <c r="Y42" s="4">
        <f t="shared" si="15"/>
        <v>5118.3999999999996</v>
      </c>
      <c r="Z42" s="32">
        <f t="shared" si="16"/>
        <v>300</v>
      </c>
      <c r="AA42" s="32" t="str">
        <f t="shared" si="17"/>
        <v/>
      </c>
      <c r="AB42" s="32">
        <f t="shared" si="18"/>
        <v>-300</v>
      </c>
      <c r="AC42" s="4">
        <f t="shared" si="19"/>
        <v>18995.233333333334</v>
      </c>
    </row>
    <row r="43" spans="1:29" ht="13.5" customHeight="1" x14ac:dyDescent="0.25">
      <c r="A43" s="70">
        <v>43148</v>
      </c>
      <c r="B43" s="71" t="s">
        <v>12</v>
      </c>
      <c r="C43" s="72">
        <v>4</v>
      </c>
      <c r="D43" s="72">
        <v>7</v>
      </c>
      <c r="E43" s="71" t="s">
        <v>106</v>
      </c>
      <c r="F43" s="73">
        <v>2.2000000000000002</v>
      </c>
      <c r="G43" s="71" t="s">
        <v>14</v>
      </c>
      <c r="H43" s="73">
        <v>2.0499999999999998</v>
      </c>
      <c r="I43" s="74">
        <v>1.4</v>
      </c>
      <c r="J43" s="46">
        <f t="shared" si="0"/>
        <v>100</v>
      </c>
      <c r="K43" s="46">
        <f t="shared" si="1"/>
        <v>204.99999999999997</v>
      </c>
      <c r="L43" s="46">
        <f t="shared" si="2"/>
        <v>104.99999999999997</v>
      </c>
      <c r="M43" s="47">
        <f t="shared" si="3"/>
        <v>5451.3333333333339</v>
      </c>
      <c r="N43" s="24">
        <f t="shared" si="4"/>
        <v>100</v>
      </c>
      <c r="O43" s="24">
        <f t="shared" si="5"/>
        <v>204.99999999999997</v>
      </c>
      <c r="P43" s="25">
        <f t="shared" si="6"/>
        <v>533</v>
      </c>
      <c r="Q43" s="25" t="str">
        <f t="shared" si="7"/>
        <v/>
      </c>
      <c r="R43" s="25">
        <f t="shared" si="8"/>
        <v>433</v>
      </c>
      <c r="S43" s="4">
        <f t="shared" si="9"/>
        <v>8963.5</v>
      </c>
      <c r="T43" s="5">
        <f t="shared" si="10"/>
        <v>100</v>
      </c>
      <c r="U43" s="5">
        <f t="shared" si="11"/>
        <v>140</v>
      </c>
      <c r="V43" s="5">
        <f t="shared" si="12"/>
        <v>182</v>
      </c>
      <c r="W43" s="6" t="str">
        <f t="shared" si="13"/>
        <v/>
      </c>
      <c r="X43" s="6">
        <f t="shared" si="14"/>
        <v>-100</v>
      </c>
      <c r="Y43" s="4">
        <f t="shared" si="15"/>
        <v>5018.3999999999996</v>
      </c>
      <c r="Z43" s="32">
        <f t="shared" si="16"/>
        <v>300</v>
      </c>
      <c r="AA43" s="32">
        <f t="shared" si="17"/>
        <v>738</v>
      </c>
      <c r="AB43" s="32">
        <f t="shared" si="18"/>
        <v>438</v>
      </c>
      <c r="AC43" s="4">
        <f t="shared" si="19"/>
        <v>19433.233333333334</v>
      </c>
    </row>
    <row r="44" spans="1:29" ht="13.5" customHeight="1" x14ac:dyDescent="0.25">
      <c r="A44" s="70">
        <v>43155</v>
      </c>
      <c r="B44" s="71" t="s">
        <v>15</v>
      </c>
      <c r="C44" s="75">
        <v>9</v>
      </c>
      <c r="D44" s="76">
        <v>2</v>
      </c>
      <c r="E44" s="71" t="s">
        <v>161</v>
      </c>
      <c r="F44" s="73">
        <v>3</v>
      </c>
      <c r="G44" s="71" t="s">
        <v>14</v>
      </c>
      <c r="H44" s="73">
        <v>2.6</v>
      </c>
      <c r="I44" s="74">
        <v>1.3</v>
      </c>
      <c r="J44" s="46">
        <f t="shared" si="0"/>
        <v>100</v>
      </c>
      <c r="K44" s="46">
        <f t="shared" si="1"/>
        <v>260</v>
      </c>
      <c r="L44" s="46">
        <f t="shared" si="2"/>
        <v>160</v>
      </c>
      <c r="M44" s="47">
        <f t="shared" si="3"/>
        <v>5611.3333333333339</v>
      </c>
      <c r="N44" s="24">
        <f t="shared" si="4"/>
        <v>100</v>
      </c>
      <c r="O44" s="24">
        <f t="shared" si="5"/>
        <v>260</v>
      </c>
      <c r="P44" s="25" t="str">
        <f t="shared" si="6"/>
        <v/>
      </c>
      <c r="Q44" s="25" t="str">
        <f t="shared" si="7"/>
        <v/>
      </c>
      <c r="R44" s="25">
        <f t="shared" si="8"/>
        <v>-100</v>
      </c>
      <c r="S44" s="4">
        <f t="shared" si="9"/>
        <v>8863.5</v>
      </c>
      <c r="T44" s="5">
        <f t="shared" si="10"/>
        <v>100</v>
      </c>
      <c r="U44" s="5">
        <f t="shared" si="11"/>
        <v>130</v>
      </c>
      <c r="V44" s="5" t="str">
        <f t="shared" si="12"/>
        <v/>
      </c>
      <c r="W44" s="6" t="str">
        <f t="shared" si="13"/>
        <v/>
      </c>
      <c r="X44" s="6">
        <f t="shared" si="14"/>
        <v>-100</v>
      </c>
      <c r="Y44" s="4">
        <f t="shared" si="15"/>
        <v>4918.3999999999996</v>
      </c>
      <c r="Z44" s="32">
        <f t="shared" si="16"/>
        <v>300</v>
      </c>
      <c r="AA44" s="32">
        <f t="shared" si="17"/>
        <v>260</v>
      </c>
      <c r="AB44" s="32">
        <f t="shared" si="18"/>
        <v>-40</v>
      </c>
      <c r="AC44" s="4">
        <f t="shared" si="19"/>
        <v>19393.233333333334</v>
      </c>
    </row>
    <row r="45" spans="1:29" ht="13.5" customHeight="1" x14ac:dyDescent="0.25">
      <c r="A45" s="70">
        <v>43162</v>
      </c>
      <c r="B45" s="71" t="s">
        <v>12</v>
      </c>
      <c r="C45" s="72">
        <v>6</v>
      </c>
      <c r="D45" s="72">
        <v>4</v>
      </c>
      <c r="E45" s="71" t="s">
        <v>107</v>
      </c>
      <c r="F45" s="73">
        <v>2.9</v>
      </c>
      <c r="G45" s="71"/>
      <c r="H45" s="73">
        <v>3.1</v>
      </c>
      <c r="I45" s="74"/>
      <c r="J45" s="46">
        <f t="shared" si="0"/>
        <v>100</v>
      </c>
      <c r="K45" s="46" t="str">
        <f t="shared" si="1"/>
        <v/>
      </c>
      <c r="L45" s="46">
        <f t="shared" si="2"/>
        <v>-100</v>
      </c>
      <c r="M45" s="47">
        <f t="shared" si="3"/>
        <v>5511.3333333333339</v>
      </c>
      <c r="N45" s="24">
        <f t="shared" si="4"/>
        <v>100</v>
      </c>
      <c r="O45" s="24" t="str">
        <f t="shared" si="5"/>
        <v/>
      </c>
      <c r="P45" s="25" t="str">
        <f t="shared" si="6"/>
        <v/>
      </c>
      <c r="Q45" s="25" t="str">
        <f t="shared" si="7"/>
        <v/>
      </c>
      <c r="R45" s="25">
        <f t="shared" si="8"/>
        <v>-100</v>
      </c>
      <c r="S45" s="4">
        <f t="shared" si="9"/>
        <v>8763.5</v>
      </c>
      <c r="T45" s="5">
        <f t="shared" si="10"/>
        <v>100</v>
      </c>
      <c r="U45" s="5" t="str">
        <f t="shared" si="11"/>
        <v/>
      </c>
      <c r="V45" s="5" t="str">
        <f t="shared" si="12"/>
        <v/>
      </c>
      <c r="W45" s="6" t="str">
        <f t="shared" si="13"/>
        <v/>
      </c>
      <c r="X45" s="6">
        <f t="shared" si="14"/>
        <v>-100</v>
      </c>
      <c r="Y45" s="4">
        <f t="shared" si="15"/>
        <v>4818.3999999999996</v>
      </c>
      <c r="Z45" s="32">
        <f t="shared" si="16"/>
        <v>300</v>
      </c>
      <c r="AA45" s="32" t="str">
        <f t="shared" si="17"/>
        <v/>
      </c>
      <c r="AB45" s="32">
        <f t="shared" si="18"/>
        <v>-300</v>
      </c>
      <c r="AC45" s="4">
        <f t="shared" si="19"/>
        <v>19093.233333333334</v>
      </c>
    </row>
    <row r="46" spans="1:29" ht="13.5" customHeight="1" x14ac:dyDescent="0.25">
      <c r="A46" s="70">
        <v>43176</v>
      </c>
      <c r="B46" s="71" t="s">
        <v>12</v>
      </c>
      <c r="C46" s="72">
        <v>1</v>
      </c>
      <c r="D46" s="72">
        <v>4</v>
      </c>
      <c r="E46" s="71" t="s">
        <v>108</v>
      </c>
      <c r="F46" s="73">
        <v>2.6</v>
      </c>
      <c r="G46" s="71" t="s">
        <v>109</v>
      </c>
      <c r="H46" s="73">
        <v>3.1</v>
      </c>
      <c r="I46" s="74"/>
      <c r="J46" s="46">
        <f t="shared" si="0"/>
        <v>100</v>
      </c>
      <c r="K46" s="46" t="str">
        <f t="shared" si="1"/>
        <v/>
      </c>
      <c r="L46" s="46">
        <f t="shared" si="2"/>
        <v>-100</v>
      </c>
      <c r="M46" s="47">
        <f t="shared" si="3"/>
        <v>5411.3333333333339</v>
      </c>
      <c r="N46" s="24">
        <f t="shared" si="4"/>
        <v>100</v>
      </c>
      <c r="O46" s="24" t="str">
        <f t="shared" si="5"/>
        <v/>
      </c>
      <c r="P46" s="25" t="str">
        <f t="shared" si="6"/>
        <v/>
      </c>
      <c r="Q46" s="25" t="str">
        <f t="shared" si="7"/>
        <v/>
      </c>
      <c r="R46" s="25">
        <f t="shared" si="8"/>
        <v>-100</v>
      </c>
      <c r="S46" s="4">
        <f t="shared" si="9"/>
        <v>8663.5</v>
      </c>
      <c r="T46" s="5">
        <f t="shared" si="10"/>
        <v>100</v>
      </c>
      <c r="U46" s="5" t="str">
        <f t="shared" si="11"/>
        <v/>
      </c>
      <c r="V46" s="5" t="str">
        <f t="shared" si="12"/>
        <v/>
      </c>
      <c r="W46" s="6" t="str">
        <f t="shared" si="13"/>
        <v/>
      </c>
      <c r="X46" s="6">
        <f t="shared" si="14"/>
        <v>-100</v>
      </c>
      <c r="Y46" s="4">
        <f t="shared" si="15"/>
        <v>4718.3999999999996</v>
      </c>
      <c r="Z46" s="32">
        <f t="shared" si="16"/>
        <v>300</v>
      </c>
      <c r="AA46" s="32" t="str">
        <f t="shared" si="17"/>
        <v/>
      </c>
      <c r="AB46" s="32">
        <f t="shared" si="18"/>
        <v>-300</v>
      </c>
      <c r="AC46" s="4">
        <f t="shared" si="19"/>
        <v>18793.233333333334</v>
      </c>
    </row>
    <row r="47" spans="1:29" ht="13.5" customHeight="1" x14ac:dyDescent="0.25">
      <c r="A47" s="70">
        <v>43215</v>
      </c>
      <c r="B47" s="71" t="s">
        <v>12</v>
      </c>
      <c r="C47" s="72">
        <v>5</v>
      </c>
      <c r="D47" s="72">
        <v>2</v>
      </c>
      <c r="E47" s="71" t="s">
        <v>110</v>
      </c>
      <c r="F47" s="73">
        <v>2.8</v>
      </c>
      <c r="G47" s="71" t="s">
        <v>14</v>
      </c>
      <c r="H47" s="73">
        <v>3.1</v>
      </c>
      <c r="I47" s="74">
        <v>1.6</v>
      </c>
      <c r="J47" s="46">
        <f t="shared" si="0"/>
        <v>100</v>
      </c>
      <c r="K47" s="46">
        <f t="shared" si="1"/>
        <v>310</v>
      </c>
      <c r="L47" s="46">
        <f t="shared" si="2"/>
        <v>210</v>
      </c>
      <c r="M47" s="47">
        <f t="shared" si="3"/>
        <v>5621.3333333333339</v>
      </c>
      <c r="N47" s="24">
        <f t="shared" si="4"/>
        <v>100</v>
      </c>
      <c r="O47" s="24">
        <f t="shared" si="5"/>
        <v>310</v>
      </c>
      <c r="P47" s="25">
        <f t="shared" si="6"/>
        <v>682</v>
      </c>
      <c r="Q47" s="25" t="str">
        <f t="shared" si="7"/>
        <v/>
      </c>
      <c r="R47" s="25">
        <f t="shared" si="8"/>
        <v>582</v>
      </c>
      <c r="S47" s="4">
        <f t="shared" si="9"/>
        <v>9245.5</v>
      </c>
      <c r="T47" s="5">
        <f t="shared" si="10"/>
        <v>100</v>
      </c>
      <c r="U47" s="5">
        <f t="shared" si="11"/>
        <v>160</v>
      </c>
      <c r="V47" s="5">
        <f t="shared" si="12"/>
        <v>208</v>
      </c>
      <c r="W47" s="6" t="str">
        <f t="shared" si="13"/>
        <v/>
      </c>
      <c r="X47" s="6">
        <f t="shared" si="14"/>
        <v>-100</v>
      </c>
      <c r="Y47" s="4">
        <f t="shared" si="15"/>
        <v>4618.3999999999996</v>
      </c>
      <c r="Z47" s="32">
        <f t="shared" si="16"/>
        <v>300</v>
      </c>
      <c r="AA47" s="32">
        <f t="shared" si="17"/>
        <v>992</v>
      </c>
      <c r="AB47" s="32">
        <f t="shared" si="18"/>
        <v>692</v>
      </c>
      <c r="AC47" s="4">
        <f t="shared" si="19"/>
        <v>19485.233333333334</v>
      </c>
    </row>
    <row r="48" spans="1:29" ht="13.5" customHeight="1" x14ac:dyDescent="0.25">
      <c r="A48" s="70">
        <v>43225</v>
      </c>
      <c r="B48" s="71" t="s">
        <v>12</v>
      </c>
      <c r="C48" s="72">
        <v>7</v>
      </c>
      <c r="D48" s="72">
        <v>8</v>
      </c>
      <c r="E48" s="71" t="s">
        <v>111</v>
      </c>
      <c r="F48" s="73">
        <v>2.2999999999999998</v>
      </c>
      <c r="G48" s="71" t="s">
        <v>14</v>
      </c>
      <c r="H48" s="73">
        <v>2.2000000000000002</v>
      </c>
      <c r="I48" s="74">
        <v>1.3</v>
      </c>
      <c r="J48" s="46">
        <f t="shared" si="0"/>
        <v>100</v>
      </c>
      <c r="K48" s="46">
        <f t="shared" si="1"/>
        <v>220.00000000000003</v>
      </c>
      <c r="L48" s="46">
        <f t="shared" si="2"/>
        <v>120.00000000000003</v>
      </c>
      <c r="M48" s="47">
        <f t="shared" si="3"/>
        <v>5741.3333333333339</v>
      </c>
      <c r="N48" s="24">
        <f t="shared" si="4"/>
        <v>100</v>
      </c>
      <c r="O48" s="24">
        <f t="shared" si="5"/>
        <v>220.00000000000003</v>
      </c>
      <c r="P48" s="25" t="str">
        <f t="shared" si="6"/>
        <v/>
      </c>
      <c r="Q48" s="25" t="str">
        <f t="shared" si="7"/>
        <v/>
      </c>
      <c r="R48" s="25">
        <f t="shared" si="8"/>
        <v>-100</v>
      </c>
      <c r="S48" s="4">
        <f t="shared" si="9"/>
        <v>9145.5</v>
      </c>
      <c r="T48" s="5">
        <f t="shared" si="10"/>
        <v>100</v>
      </c>
      <c r="U48" s="5">
        <f t="shared" si="11"/>
        <v>130</v>
      </c>
      <c r="V48" s="5" t="str">
        <f t="shared" si="12"/>
        <v/>
      </c>
      <c r="W48" s="6" t="str">
        <f t="shared" si="13"/>
        <v/>
      </c>
      <c r="X48" s="6">
        <f t="shared" si="14"/>
        <v>-100</v>
      </c>
      <c r="Y48" s="4">
        <f t="shared" si="15"/>
        <v>4518.3999999999996</v>
      </c>
      <c r="Z48" s="32">
        <f t="shared" si="16"/>
        <v>300</v>
      </c>
      <c r="AA48" s="32">
        <f t="shared" si="17"/>
        <v>220.00000000000003</v>
      </c>
      <c r="AB48" s="32">
        <f t="shared" si="18"/>
        <v>-79.999999999999972</v>
      </c>
      <c r="AC48" s="4">
        <f t="shared" si="19"/>
        <v>19405.233333333334</v>
      </c>
    </row>
    <row r="49" spans="1:29" ht="13.5" customHeight="1" x14ac:dyDescent="0.25">
      <c r="A49" s="70">
        <v>43239</v>
      </c>
      <c r="B49" s="71" t="s">
        <v>12</v>
      </c>
      <c r="C49" s="72">
        <v>6</v>
      </c>
      <c r="D49" s="72">
        <v>1</v>
      </c>
      <c r="E49" s="71" t="s">
        <v>112</v>
      </c>
      <c r="F49" s="73">
        <v>2.9</v>
      </c>
      <c r="G49" s="71"/>
      <c r="H49" s="73">
        <v>3.5</v>
      </c>
      <c r="I49" s="74"/>
      <c r="J49" s="46">
        <f t="shared" si="0"/>
        <v>100</v>
      </c>
      <c r="K49" s="46" t="str">
        <f t="shared" si="1"/>
        <v/>
      </c>
      <c r="L49" s="46">
        <f t="shared" si="2"/>
        <v>-100</v>
      </c>
      <c r="M49" s="47">
        <f t="shared" si="3"/>
        <v>5641.3333333333339</v>
      </c>
      <c r="N49" s="24">
        <f t="shared" si="4"/>
        <v>100</v>
      </c>
      <c r="O49" s="24" t="str">
        <f t="shared" si="5"/>
        <v/>
      </c>
      <c r="P49" s="25" t="str">
        <f t="shared" si="6"/>
        <v/>
      </c>
      <c r="Q49" s="25" t="str">
        <f t="shared" si="7"/>
        <v/>
      </c>
      <c r="R49" s="25">
        <f t="shared" si="8"/>
        <v>-100</v>
      </c>
      <c r="S49" s="4">
        <f t="shared" si="9"/>
        <v>9045.5</v>
      </c>
      <c r="T49" s="5">
        <f t="shared" si="10"/>
        <v>100</v>
      </c>
      <c r="U49" s="5" t="str">
        <f t="shared" si="11"/>
        <v/>
      </c>
      <c r="V49" s="5" t="str">
        <f t="shared" si="12"/>
        <v/>
      </c>
      <c r="W49" s="6" t="str">
        <f t="shared" si="13"/>
        <v/>
      </c>
      <c r="X49" s="6">
        <f t="shared" si="14"/>
        <v>-100</v>
      </c>
      <c r="Y49" s="4">
        <f t="shared" si="15"/>
        <v>4418.3999999999996</v>
      </c>
      <c r="Z49" s="32">
        <f t="shared" si="16"/>
        <v>300</v>
      </c>
      <c r="AA49" s="32" t="str">
        <f t="shared" si="17"/>
        <v/>
      </c>
      <c r="AB49" s="32">
        <f t="shared" si="18"/>
        <v>-300</v>
      </c>
      <c r="AC49" s="4">
        <f t="shared" si="19"/>
        <v>19105.233333333334</v>
      </c>
    </row>
    <row r="50" spans="1:29" ht="13.5" customHeight="1" x14ac:dyDescent="0.25">
      <c r="A50" s="70">
        <v>43246</v>
      </c>
      <c r="B50" s="71" t="s">
        <v>43</v>
      </c>
      <c r="C50" s="72">
        <v>9</v>
      </c>
      <c r="D50" s="72">
        <v>1</v>
      </c>
      <c r="E50" s="71" t="s">
        <v>113</v>
      </c>
      <c r="F50" s="73">
        <v>2.6</v>
      </c>
      <c r="G50" s="71" t="s">
        <v>14</v>
      </c>
      <c r="H50" s="73">
        <v>2.6</v>
      </c>
      <c r="I50" s="74">
        <v>1.6</v>
      </c>
      <c r="J50" s="46">
        <f t="shared" si="0"/>
        <v>100</v>
      </c>
      <c r="K50" s="46">
        <f t="shared" si="1"/>
        <v>260</v>
      </c>
      <c r="L50" s="46">
        <f t="shared" si="2"/>
        <v>160</v>
      </c>
      <c r="M50" s="47">
        <f t="shared" si="3"/>
        <v>5801.3333333333339</v>
      </c>
      <c r="N50" s="24">
        <f t="shared" si="4"/>
        <v>100</v>
      </c>
      <c r="O50" s="24">
        <f t="shared" si="5"/>
        <v>260</v>
      </c>
      <c r="P50" s="25" t="str">
        <f t="shared" si="6"/>
        <v/>
      </c>
      <c r="Q50" s="25" t="str">
        <f t="shared" si="7"/>
        <v/>
      </c>
      <c r="R50" s="25">
        <f t="shared" si="8"/>
        <v>-100</v>
      </c>
      <c r="S50" s="4">
        <f t="shared" si="9"/>
        <v>8945.5</v>
      </c>
      <c r="T50" s="5">
        <f t="shared" si="10"/>
        <v>100</v>
      </c>
      <c r="U50" s="5">
        <f t="shared" si="11"/>
        <v>160</v>
      </c>
      <c r="V50" s="5" t="str">
        <f t="shared" si="12"/>
        <v/>
      </c>
      <c r="W50" s="6" t="str">
        <f t="shared" si="13"/>
        <v/>
      </c>
      <c r="X50" s="6">
        <f t="shared" si="14"/>
        <v>-100</v>
      </c>
      <c r="Y50" s="4">
        <f t="shared" si="15"/>
        <v>4318.3999999999996</v>
      </c>
      <c r="Z50" s="32">
        <f t="shared" si="16"/>
        <v>300</v>
      </c>
      <c r="AA50" s="32">
        <f t="shared" si="17"/>
        <v>260</v>
      </c>
      <c r="AB50" s="32">
        <f t="shared" si="18"/>
        <v>-40</v>
      </c>
      <c r="AC50" s="4">
        <f t="shared" si="19"/>
        <v>19065.233333333334</v>
      </c>
    </row>
    <row r="51" spans="1:29" ht="13.5" customHeight="1" x14ac:dyDescent="0.25">
      <c r="A51" s="70">
        <v>43253</v>
      </c>
      <c r="B51" s="71" t="s">
        <v>54</v>
      </c>
      <c r="C51" s="72">
        <v>2</v>
      </c>
      <c r="D51" s="72">
        <v>1</v>
      </c>
      <c r="E51" s="71" t="s">
        <v>114</v>
      </c>
      <c r="F51" s="73">
        <v>2.7</v>
      </c>
      <c r="G51" s="71"/>
      <c r="H51" s="73">
        <v>2.5</v>
      </c>
      <c r="I51" s="74"/>
      <c r="J51" s="46">
        <f t="shared" si="0"/>
        <v>100</v>
      </c>
      <c r="K51" s="46" t="str">
        <f t="shared" si="1"/>
        <v/>
      </c>
      <c r="L51" s="46">
        <f t="shared" si="2"/>
        <v>-100</v>
      </c>
      <c r="M51" s="47">
        <f t="shared" si="3"/>
        <v>5701.3333333333339</v>
      </c>
      <c r="N51" s="24">
        <f t="shared" si="4"/>
        <v>100</v>
      </c>
      <c r="O51" s="24" t="str">
        <f t="shared" si="5"/>
        <v/>
      </c>
      <c r="P51" s="25" t="str">
        <f t="shared" si="6"/>
        <v/>
      </c>
      <c r="Q51" s="25" t="str">
        <f t="shared" si="7"/>
        <v/>
      </c>
      <c r="R51" s="25">
        <f t="shared" si="8"/>
        <v>-100</v>
      </c>
      <c r="S51" s="4">
        <f t="shared" si="9"/>
        <v>8845.5</v>
      </c>
      <c r="T51" s="5">
        <f t="shared" si="10"/>
        <v>100</v>
      </c>
      <c r="U51" s="5" t="str">
        <f t="shared" si="11"/>
        <v/>
      </c>
      <c r="V51" s="5" t="str">
        <f t="shared" si="12"/>
        <v/>
      </c>
      <c r="W51" s="6" t="str">
        <f t="shared" si="13"/>
        <v/>
      </c>
      <c r="X51" s="6">
        <f t="shared" si="14"/>
        <v>-100</v>
      </c>
      <c r="Y51" s="4">
        <f t="shared" si="15"/>
        <v>4218.3999999999996</v>
      </c>
      <c r="Z51" s="32">
        <f t="shared" si="16"/>
        <v>300</v>
      </c>
      <c r="AA51" s="32" t="str">
        <f t="shared" si="17"/>
        <v/>
      </c>
      <c r="AB51" s="32">
        <f t="shared" si="18"/>
        <v>-300</v>
      </c>
      <c r="AC51" s="4">
        <f t="shared" si="19"/>
        <v>18765.233333333334</v>
      </c>
    </row>
    <row r="52" spans="1:29" ht="13.5" customHeight="1" x14ac:dyDescent="0.25">
      <c r="A52" s="70">
        <v>43253</v>
      </c>
      <c r="B52" s="71" t="s">
        <v>54</v>
      </c>
      <c r="C52" s="72">
        <v>5</v>
      </c>
      <c r="D52" s="72">
        <v>4</v>
      </c>
      <c r="E52" s="71" t="s">
        <v>97</v>
      </c>
      <c r="F52" s="73">
        <v>2</v>
      </c>
      <c r="G52" s="71" t="s">
        <v>14</v>
      </c>
      <c r="H52" s="73">
        <v>2.2000000000000002</v>
      </c>
      <c r="I52" s="74">
        <v>1.5</v>
      </c>
      <c r="J52" s="46">
        <f t="shared" si="0"/>
        <v>100</v>
      </c>
      <c r="K52" s="46">
        <f t="shared" si="1"/>
        <v>220.00000000000003</v>
      </c>
      <c r="L52" s="46">
        <f t="shared" si="2"/>
        <v>120.00000000000003</v>
      </c>
      <c r="M52" s="47">
        <f t="shared" si="3"/>
        <v>5821.3333333333339</v>
      </c>
      <c r="N52" s="24">
        <f t="shared" si="4"/>
        <v>100</v>
      </c>
      <c r="O52" s="24">
        <f t="shared" si="5"/>
        <v>220.00000000000003</v>
      </c>
      <c r="P52" s="25" t="str">
        <f t="shared" si="6"/>
        <v/>
      </c>
      <c r="Q52" s="25" t="str">
        <f t="shared" si="7"/>
        <v/>
      </c>
      <c r="R52" s="25">
        <f t="shared" si="8"/>
        <v>-100</v>
      </c>
      <c r="S52" s="4">
        <f t="shared" si="9"/>
        <v>8745.5</v>
      </c>
      <c r="T52" s="5">
        <f t="shared" si="10"/>
        <v>100</v>
      </c>
      <c r="U52" s="5">
        <f t="shared" si="11"/>
        <v>150</v>
      </c>
      <c r="V52" s="5">
        <f t="shared" si="12"/>
        <v>210</v>
      </c>
      <c r="W52" s="6">
        <f t="shared" si="13"/>
        <v>294</v>
      </c>
      <c r="X52" s="6">
        <f t="shared" si="14"/>
        <v>194</v>
      </c>
      <c r="Y52" s="4">
        <f t="shared" si="15"/>
        <v>4412.3999999999996</v>
      </c>
      <c r="Z52" s="32">
        <f t="shared" si="16"/>
        <v>300</v>
      </c>
      <c r="AA52" s="32">
        <f t="shared" si="17"/>
        <v>514</v>
      </c>
      <c r="AB52" s="32">
        <f t="shared" si="18"/>
        <v>214</v>
      </c>
      <c r="AC52" s="4">
        <f t="shared" si="19"/>
        <v>18979.233333333334</v>
      </c>
    </row>
    <row r="53" spans="1:29" ht="13.5" customHeight="1" x14ac:dyDescent="0.25">
      <c r="A53" s="70">
        <v>43274</v>
      </c>
      <c r="B53" s="71" t="s">
        <v>12</v>
      </c>
      <c r="C53" s="72">
        <v>7</v>
      </c>
      <c r="D53" s="72">
        <v>1</v>
      </c>
      <c r="E53" s="71" t="s">
        <v>115</v>
      </c>
      <c r="F53" s="73">
        <v>2.2999999999999998</v>
      </c>
      <c r="G53" s="71" t="s">
        <v>30</v>
      </c>
      <c r="H53" s="73">
        <v>2.1</v>
      </c>
      <c r="I53" s="74">
        <v>1.4</v>
      </c>
      <c r="J53" s="46">
        <f t="shared" si="0"/>
        <v>100</v>
      </c>
      <c r="K53" s="46" t="str">
        <f t="shared" si="1"/>
        <v/>
      </c>
      <c r="L53" s="46">
        <f t="shared" si="2"/>
        <v>-100</v>
      </c>
      <c r="M53" s="47">
        <f t="shared" si="3"/>
        <v>5721.3333333333339</v>
      </c>
      <c r="N53" s="24">
        <f t="shared" si="4"/>
        <v>100</v>
      </c>
      <c r="O53" s="24" t="str">
        <f t="shared" si="5"/>
        <v/>
      </c>
      <c r="P53" s="25" t="str">
        <f t="shared" si="6"/>
        <v/>
      </c>
      <c r="Q53" s="25" t="str">
        <f t="shared" si="7"/>
        <v/>
      </c>
      <c r="R53" s="25">
        <f t="shared" si="8"/>
        <v>-100</v>
      </c>
      <c r="S53" s="4">
        <f t="shared" si="9"/>
        <v>8645.5</v>
      </c>
      <c r="T53" s="5">
        <f t="shared" si="10"/>
        <v>100</v>
      </c>
      <c r="U53" s="5">
        <f t="shared" si="11"/>
        <v>140</v>
      </c>
      <c r="V53" s="5">
        <f t="shared" si="12"/>
        <v>196</v>
      </c>
      <c r="W53" s="6">
        <f t="shared" si="13"/>
        <v>254.8</v>
      </c>
      <c r="X53" s="6">
        <f t="shared" si="14"/>
        <v>154.80000000000001</v>
      </c>
      <c r="Y53" s="4">
        <f t="shared" si="15"/>
        <v>4567.2</v>
      </c>
      <c r="Z53" s="32">
        <f t="shared" si="16"/>
        <v>300</v>
      </c>
      <c r="AA53" s="32">
        <f t="shared" si="17"/>
        <v>254.8</v>
      </c>
      <c r="AB53" s="32">
        <f t="shared" si="18"/>
        <v>-45.199999999999989</v>
      </c>
      <c r="AC53" s="4">
        <f t="shared" si="19"/>
        <v>18934.033333333333</v>
      </c>
    </row>
    <row r="54" spans="1:29" ht="13.5" customHeight="1" x14ac:dyDescent="0.25">
      <c r="A54" s="70">
        <v>43274</v>
      </c>
      <c r="B54" s="71" t="s">
        <v>12</v>
      </c>
      <c r="C54" s="72">
        <v>8</v>
      </c>
      <c r="D54" s="72">
        <v>9</v>
      </c>
      <c r="E54" s="71" t="s">
        <v>19</v>
      </c>
      <c r="F54" s="73">
        <v>2.2999999999999998</v>
      </c>
      <c r="G54" s="71" t="s">
        <v>14</v>
      </c>
      <c r="H54" s="73">
        <v>2.8</v>
      </c>
      <c r="I54" s="74">
        <v>1.4</v>
      </c>
      <c r="J54" s="46">
        <f t="shared" si="0"/>
        <v>100</v>
      </c>
      <c r="K54" s="46">
        <f t="shared" si="1"/>
        <v>280</v>
      </c>
      <c r="L54" s="46">
        <f t="shared" si="2"/>
        <v>180</v>
      </c>
      <c r="M54" s="47">
        <f t="shared" si="3"/>
        <v>5901.3333333333339</v>
      </c>
      <c r="N54" s="24">
        <f t="shared" si="4"/>
        <v>100</v>
      </c>
      <c r="O54" s="24">
        <f t="shared" si="5"/>
        <v>280</v>
      </c>
      <c r="P54" s="25">
        <f t="shared" si="6"/>
        <v>644</v>
      </c>
      <c r="Q54" s="25" t="str">
        <f t="shared" si="7"/>
        <v/>
      </c>
      <c r="R54" s="25">
        <f t="shared" si="8"/>
        <v>544</v>
      </c>
      <c r="S54" s="4">
        <f t="shared" si="9"/>
        <v>9189.5</v>
      </c>
      <c r="T54" s="5">
        <f t="shared" si="10"/>
        <v>100</v>
      </c>
      <c r="U54" s="5">
        <f t="shared" si="11"/>
        <v>140</v>
      </c>
      <c r="V54" s="5">
        <f t="shared" si="12"/>
        <v>182</v>
      </c>
      <c r="W54" s="6">
        <f t="shared" si="13"/>
        <v>273</v>
      </c>
      <c r="X54" s="6">
        <f t="shared" si="14"/>
        <v>173</v>
      </c>
      <c r="Y54" s="4">
        <f t="shared" si="15"/>
        <v>4740.2</v>
      </c>
      <c r="Z54" s="32">
        <f t="shared" si="16"/>
        <v>300</v>
      </c>
      <c r="AA54" s="32">
        <f t="shared" si="17"/>
        <v>1197</v>
      </c>
      <c r="AB54" s="32">
        <f t="shared" si="18"/>
        <v>897</v>
      </c>
      <c r="AC54" s="4">
        <f t="shared" si="19"/>
        <v>19831.033333333333</v>
      </c>
    </row>
    <row r="55" spans="1:29" ht="13.5" customHeight="1" x14ac:dyDescent="0.25">
      <c r="A55" s="70">
        <v>43281</v>
      </c>
      <c r="B55" s="71" t="s">
        <v>15</v>
      </c>
      <c r="C55" s="72">
        <v>5</v>
      </c>
      <c r="D55" s="72">
        <v>7</v>
      </c>
      <c r="E55" s="71" t="s">
        <v>116</v>
      </c>
      <c r="F55" s="73">
        <v>2.4</v>
      </c>
      <c r="G55" s="71" t="s">
        <v>14</v>
      </c>
      <c r="H55" s="73">
        <v>2.2999999999999998</v>
      </c>
      <c r="I55" s="74">
        <v>1.3</v>
      </c>
      <c r="J55" s="46">
        <f t="shared" si="0"/>
        <v>100</v>
      </c>
      <c r="K55" s="46">
        <f t="shared" si="1"/>
        <v>229.99999999999997</v>
      </c>
      <c r="L55" s="46">
        <f t="shared" si="2"/>
        <v>129.99999999999997</v>
      </c>
      <c r="M55" s="47">
        <f t="shared" si="3"/>
        <v>6031.3333333333339</v>
      </c>
      <c r="N55" s="24">
        <f t="shared" si="4"/>
        <v>100</v>
      </c>
      <c r="O55" s="24">
        <f t="shared" si="5"/>
        <v>229.99999999999997</v>
      </c>
      <c r="P55" s="25">
        <f t="shared" si="6"/>
        <v>781.99999999999989</v>
      </c>
      <c r="Q55" s="25" t="str">
        <f t="shared" si="7"/>
        <v/>
      </c>
      <c r="R55" s="25">
        <f t="shared" si="8"/>
        <v>681.99999999999989</v>
      </c>
      <c r="S55" s="4">
        <f t="shared" si="9"/>
        <v>9871.5</v>
      </c>
      <c r="T55" s="5">
        <f t="shared" si="10"/>
        <v>100</v>
      </c>
      <c r="U55" s="5">
        <f t="shared" si="11"/>
        <v>130</v>
      </c>
      <c r="V55" s="5">
        <f t="shared" si="12"/>
        <v>195</v>
      </c>
      <c r="W55" s="6" t="str">
        <f t="shared" si="13"/>
        <v/>
      </c>
      <c r="X55" s="6">
        <f t="shared" si="14"/>
        <v>-100</v>
      </c>
      <c r="Y55" s="4">
        <f t="shared" si="15"/>
        <v>4640.2</v>
      </c>
      <c r="Z55" s="32">
        <f t="shared" si="16"/>
        <v>300</v>
      </c>
      <c r="AA55" s="32">
        <f t="shared" si="17"/>
        <v>1011.9999999999999</v>
      </c>
      <c r="AB55" s="32">
        <f t="shared" si="18"/>
        <v>711.99999999999989</v>
      </c>
      <c r="AC55" s="4">
        <f t="shared" si="19"/>
        <v>20543.033333333333</v>
      </c>
    </row>
    <row r="56" spans="1:29" ht="13.5" customHeight="1" x14ac:dyDescent="0.25">
      <c r="A56" s="70">
        <v>43330</v>
      </c>
      <c r="B56" s="71" t="s">
        <v>15</v>
      </c>
      <c r="C56" s="72">
        <v>8</v>
      </c>
      <c r="D56" s="72">
        <v>3</v>
      </c>
      <c r="E56" s="71" t="s">
        <v>117</v>
      </c>
      <c r="F56" s="73">
        <v>2.9</v>
      </c>
      <c r="G56" s="71" t="s">
        <v>14</v>
      </c>
      <c r="H56" s="73">
        <v>3.4</v>
      </c>
      <c r="I56" s="74">
        <v>1.5</v>
      </c>
      <c r="J56" s="46">
        <f t="shared" si="0"/>
        <v>100</v>
      </c>
      <c r="K56" s="46">
        <f t="shared" si="1"/>
        <v>340</v>
      </c>
      <c r="L56" s="46">
        <f t="shared" si="2"/>
        <v>240</v>
      </c>
      <c r="M56" s="47">
        <f t="shared" si="3"/>
        <v>6271.3333333333339</v>
      </c>
      <c r="N56" s="24">
        <f t="shared" si="4"/>
        <v>100</v>
      </c>
      <c r="O56" s="24">
        <f t="shared" si="5"/>
        <v>340</v>
      </c>
      <c r="P56" s="25" t="str">
        <f t="shared" si="6"/>
        <v/>
      </c>
      <c r="Q56" s="25" t="str">
        <f t="shared" si="7"/>
        <v/>
      </c>
      <c r="R56" s="25">
        <f t="shared" si="8"/>
        <v>-100</v>
      </c>
      <c r="S56" s="4">
        <f t="shared" si="9"/>
        <v>9771.5</v>
      </c>
      <c r="T56" s="5">
        <f t="shared" si="10"/>
        <v>100</v>
      </c>
      <c r="U56" s="5">
        <f t="shared" si="11"/>
        <v>150</v>
      </c>
      <c r="V56" s="5" t="str">
        <f t="shared" si="12"/>
        <v/>
      </c>
      <c r="W56" s="6" t="str">
        <f t="shared" si="13"/>
        <v/>
      </c>
      <c r="X56" s="6">
        <f t="shared" si="14"/>
        <v>-100</v>
      </c>
      <c r="Y56" s="4">
        <f t="shared" si="15"/>
        <v>4540.2</v>
      </c>
      <c r="Z56" s="32">
        <f t="shared" si="16"/>
        <v>300</v>
      </c>
      <c r="AA56" s="32">
        <f t="shared" si="17"/>
        <v>340</v>
      </c>
      <c r="AB56" s="32">
        <f t="shared" si="18"/>
        <v>40</v>
      </c>
      <c r="AC56" s="4">
        <f t="shared" si="19"/>
        <v>20583.033333333333</v>
      </c>
    </row>
    <row r="57" spans="1:29" ht="13.5" customHeight="1" x14ac:dyDescent="0.25">
      <c r="A57" s="70">
        <v>43344</v>
      </c>
      <c r="B57" s="71" t="s">
        <v>15</v>
      </c>
      <c r="C57" s="72">
        <v>1</v>
      </c>
      <c r="D57" s="72">
        <v>3</v>
      </c>
      <c r="E57" s="71" t="s">
        <v>118</v>
      </c>
      <c r="F57" s="73">
        <v>2.2000000000000002</v>
      </c>
      <c r="G57" s="71"/>
      <c r="H57" s="73">
        <v>3</v>
      </c>
      <c r="I57" s="74"/>
      <c r="J57" s="46">
        <f t="shared" si="0"/>
        <v>100</v>
      </c>
      <c r="K57" s="46" t="str">
        <f t="shared" si="1"/>
        <v/>
      </c>
      <c r="L57" s="46">
        <f t="shared" si="2"/>
        <v>-100</v>
      </c>
      <c r="M57" s="47">
        <f t="shared" si="3"/>
        <v>6171.3333333333339</v>
      </c>
      <c r="N57" s="24">
        <f t="shared" si="4"/>
        <v>100</v>
      </c>
      <c r="O57" s="24" t="str">
        <f t="shared" si="5"/>
        <v/>
      </c>
      <c r="P57" s="25" t="str">
        <f t="shared" si="6"/>
        <v/>
      </c>
      <c r="Q57" s="25" t="str">
        <f t="shared" si="7"/>
        <v/>
      </c>
      <c r="R57" s="25">
        <f t="shared" si="8"/>
        <v>-100</v>
      </c>
      <c r="S57" s="4">
        <f t="shared" si="9"/>
        <v>9671.5</v>
      </c>
      <c r="T57" s="5">
        <f t="shared" si="10"/>
        <v>100</v>
      </c>
      <c r="U57" s="5" t="str">
        <f t="shared" si="11"/>
        <v/>
      </c>
      <c r="V57" s="5" t="str">
        <f t="shared" si="12"/>
        <v/>
      </c>
      <c r="W57" s="6" t="str">
        <f t="shared" si="13"/>
        <v/>
      </c>
      <c r="X57" s="6">
        <f t="shared" si="14"/>
        <v>-100</v>
      </c>
      <c r="Y57" s="4">
        <f t="shared" si="15"/>
        <v>4440.2</v>
      </c>
      <c r="Z57" s="32">
        <f t="shared" si="16"/>
        <v>300</v>
      </c>
      <c r="AA57" s="32" t="str">
        <f t="shared" si="17"/>
        <v/>
      </c>
      <c r="AB57" s="32">
        <f t="shared" si="18"/>
        <v>-300</v>
      </c>
      <c r="AC57" s="4">
        <f t="shared" si="19"/>
        <v>20283.033333333333</v>
      </c>
    </row>
    <row r="58" spans="1:29" ht="13.5" customHeight="1" x14ac:dyDescent="0.25">
      <c r="A58" s="70">
        <v>43344</v>
      </c>
      <c r="B58" s="71" t="s">
        <v>15</v>
      </c>
      <c r="C58" s="72">
        <v>4</v>
      </c>
      <c r="D58" s="72">
        <v>9</v>
      </c>
      <c r="E58" s="71" t="s">
        <v>119</v>
      </c>
      <c r="F58" s="73">
        <v>2.4</v>
      </c>
      <c r="G58" s="71" t="s">
        <v>14</v>
      </c>
      <c r="H58" s="73">
        <v>3.3</v>
      </c>
      <c r="I58" s="74">
        <v>1.6</v>
      </c>
      <c r="J58" s="46">
        <f t="shared" si="0"/>
        <v>100</v>
      </c>
      <c r="K58" s="46">
        <f t="shared" si="1"/>
        <v>330</v>
      </c>
      <c r="L58" s="46">
        <f t="shared" si="2"/>
        <v>230</v>
      </c>
      <c r="M58" s="47">
        <f t="shared" si="3"/>
        <v>6401.3333333333339</v>
      </c>
      <c r="N58" s="24">
        <f t="shared" si="4"/>
        <v>100</v>
      </c>
      <c r="O58" s="24">
        <f t="shared" si="5"/>
        <v>330</v>
      </c>
      <c r="P58" s="25" t="str">
        <f t="shared" si="6"/>
        <v/>
      </c>
      <c r="Q58" s="25" t="str">
        <f t="shared" si="7"/>
        <v/>
      </c>
      <c r="R58" s="25">
        <f t="shared" si="8"/>
        <v>-100</v>
      </c>
      <c r="S58" s="4">
        <f t="shared" si="9"/>
        <v>9571.5</v>
      </c>
      <c r="T58" s="5">
        <f t="shared" si="10"/>
        <v>100</v>
      </c>
      <c r="U58" s="5">
        <f t="shared" si="11"/>
        <v>160</v>
      </c>
      <c r="V58" s="5" t="str">
        <f t="shared" si="12"/>
        <v/>
      </c>
      <c r="W58" s="6" t="str">
        <f t="shared" si="13"/>
        <v/>
      </c>
      <c r="X58" s="6">
        <f t="shared" si="14"/>
        <v>-100</v>
      </c>
      <c r="Y58" s="4">
        <f t="shared" si="15"/>
        <v>4340.2</v>
      </c>
      <c r="Z58" s="32">
        <f t="shared" si="16"/>
        <v>300</v>
      </c>
      <c r="AA58" s="32">
        <f t="shared" si="17"/>
        <v>330</v>
      </c>
      <c r="AB58" s="32">
        <f t="shared" si="18"/>
        <v>30</v>
      </c>
      <c r="AC58" s="4">
        <f t="shared" si="19"/>
        <v>20313.033333333333</v>
      </c>
    </row>
    <row r="59" spans="1:29" ht="13.5" customHeight="1" x14ac:dyDescent="0.25">
      <c r="A59" s="70">
        <v>43344</v>
      </c>
      <c r="B59" s="71" t="s">
        <v>15</v>
      </c>
      <c r="C59" s="72">
        <v>7</v>
      </c>
      <c r="D59" s="72">
        <v>3</v>
      </c>
      <c r="E59" s="71" t="s">
        <v>52</v>
      </c>
      <c r="F59" s="73">
        <v>2.8</v>
      </c>
      <c r="G59" s="71"/>
      <c r="H59" s="73">
        <v>2.5</v>
      </c>
      <c r="I59" s="74"/>
      <c r="J59" s="46">
        <f t="shared" si="0"/>
        <v>100</v>
      </c>
      <c r="K59" s="46" t="str">
        <f t="shared" si="1"/>
        <v/>
      </c>
      <c r="L59" s="46">
        <f t="shared" si="2"/>
        <v>-100</v>
      </c>
      <c r="M59" s="47">
        <f t="shared" si="3"/>
        <v>6301.3333333333339</v>
      </c>
      <c r="N59" s="24">
        <f t="shared" si="4"/>
        <v>100</v>
      </c>
      <c r="O59" s="24" t="str">
        <f t="shared" si="5"/>
        <v/>
      </c>
      <c r="P59" s="25" t="str">
        <f t="shared" si="6"/>
        <v/>
      </c>
      <c r="Q59" s="25" t="str">
        <f t="shared" si="7"/>
        <v/>
      </c>
      <c r="R59" s="25">
        <f t="shared" si="8"/>
        <v>-100</v>
      </c>
      <c r="S59" s="4">
        <f t="shared" si="9"/>
        <v>9471.5</v>
      </c>
      <c r="T59" s="5">
        <f t="shared" si="10"/>
        <v>100</v>
      </c>
      <c r="U59" s="5" t="str">
        <f t="shared" si="11"/>
        <v/>
      </c>
      <c r="V59" s="5" t="str">
        <f t="shared" si="12"/>
        <v/>
      </c>
      <c r="W59" s="6" t="str">
        <f t="shared" si="13"/>
        <v/>
      </c>
      <c r="X59" s="6">
        <f t="shared" si="14"/>
        <v>-100</v>
      </c>
      <c r="Y59" s="4">
        <f t="shared" si="15"/>
        <v>4240.2</v>
      </c>
      <c r="Z59" s="32">
        <f t="shared" si="16"/>
        <v>300</v>
      </c>
      <c r="AA59" s="32" t="str">
        <f t="shared" si="17"/>
        <v/>
      </c>
      <c r="AB59" s="32">
        <f t="shared" si="18"/>
        <v>-300</v>
      </c>
      <c r="AC59" s="4">
        <f t="shared" si="19"/>
        <v>20013.033333333333</v>
      </c>
    </row>
    <row r="60" spans="1:29" ht="13.5" customHeight="1" x14ac:dyDescent="0.25">
      <c r="A60" s="70">
        <v>43358</v>
      </c>
      <c r="B60" s="71" t="s">
        <v>12</v>
      </c>
      <c r="C60" s="72">
        <v>9</v>
      </c>
      <c r="D60" s="72">
        <v>15</v>
      </c>
      <c r="E60" s="71" t="s">
        <v>120</v>
      </c>
      <c r="F60" s="73">
        <v>2.2999999999999998</v>
      </c>
      <c r="G60" s="71" t="s">
        <v>14</v>
      </c>
      <c r="H60" s="73">
        <v>2.1</v>
      </c>
      <c r="I60" s="74">
        <v>1.5</v>
      </c>
      <c r="J60" s="46">
        <f t="shared" si="0"/>
        <v>100</v>
      </c>
      <c r="K60" s="46">
        <f t="shared" si="1"/>
        <v>210</v>
      </c>
      <c r="L60" s="46">
        <f t="shared" si="2"/>
        <v>110</v>
      </c>
      <c r="M60" s="47">
        <f t="shared" si="3"/>
        <v>6411.3333333333339</v>
      </c>
      <c r="N60" s="24">
        <f t="shared" si="4"/>
        <v>100</v>
      </c>
      <c r="O60" s="24">
        <f t="shared" si="5"/>
        <v>210</v>
      </c>
      <c r="P60" s="25">
        <f t="shared" si="6"/>
        <v>462.00000000000006</v>
      </c>
      <c r="Q60" s="25" t="str">
        <f t="shared" si="7"/>
        <v/>
      </c>
      <c r="R60" s="25">
        <f t="shared" si="8"/>
        <v>362.00000000000006</v>
      </c>
      <c r="S60" s="4">
        <f t="shared" si="9"/>
        <v>9833.5</v>
      </c>
      <c r="T60" s="5">
        <f t="shared" si="10"/>
        <v>100</v>
      </c>
      <c r="U60" s="5">
        <f t="shared" si="11"/>
        <v>150</v>
      </c>
      <c r="V60" s="5">
        <f t="shared" si="12"/>
        <v>225</v>
      </c>
      <c r="W60" s="6">
        <f t="shared" si="13"/>
        <v>292.5</v>
      </c>
      <c r="X60" s="6">
        <f t="shared" si="14"/>
        <v>192.5</v>
      </c>
      <c r="Y60" s="4">
        <f t="shared" si="15"/>
        <v>4432.7</v>
      </c>
      <c r="Z60" s="32">
        <f t="shared" si="16"/>
        <v>300</v>
      </c>
      <c r="AA60" s="32">
        <f t="shared" si="17"/>
        <v>964.5</v>
      </c>
      <c r="AB60" s="32">
        <f t="shared" si="18"/>
        <v>664.5</v>
      </c>
      <c r="AC60" s="4">
        <f t="shared" si="19"/>
        <v>20677.533333333333</v>
      </c>
    </row>
    <row r="61" spans="1:29" ht="13.5" customHeight="1" x14ac:dyDescent="0.25">
      <c r="A61" s="70">
        <v>43373</v>
      </c>
      <c r="B61" s="71" t="s">
        <v>15</v>
      </c>
      <c r="C61" s="72">
        <v>7</v>
      </c>
      <c r="D61" s="72">
        <v>3</v>
      </c>
      <c r="E61" s="71" t="s">
        <v>121</v>
      </c>
      <c r="F61" s="73">
        <v>2.2000000000000002</v>
      </c>
      <c r="G61" s="71" t="s">
        <v>14</v>
      </c>
      <c r="H61" s="73">
        <v>2.2000000000000002</v>
      </c>
      <c r="I61" s="74">
        <v>1.5</v>
      </c>
      <c r="J61" s="46">
        <f t="shared" si="0"/>
        <v>100</v>
      </c>
      <c r="K61" s="46">
        <f t="shared" si="1"/>
        <v>220.00000000000003</v>
      </c>
      <c r="L61" s="46">
        <f t="shared" si="2"/>
        <v>120.00000000000003</v>
      </c>
      <c r="M61" s="47">
        <f t="shared" si="3"/>
        <v>6531.3333333333339</v>
      </c>
      <c r="N61" s="24">
        <f t="shared" si="4"/>
        <v>100</v>
      </c>
      <c r="O61" s="24">
        <f t="shared" si="5"/>
        <v>220.00000000000003</v>
      </c>
      <c r="P61" s="25">
        <f t="shared" si="6"/>
        <v>418.00000000000006</v>
      </c>
      <c r="Q61" s="25" t="str">
        <f t="shared" si="7"/>
        <v/>
      </c>
      <c r="R61" s="25">
        <f t="shared" si="8"/>
        <v>318.00000000000006</v>
      </c>
      <c r="S61" s="4">
        <f t="shared" si="9"/>
        <v>10151.5</v>
      </c>
      <c r="T61" s="5">
        <f t="shared" si="10"/>
        <v>100</v>
      </c>
      <c r="U61" s="5">
        <f t="shared" si="11"/>
        <v>150</v>
      </c>
      <c r="V61" s="5">
        <f t="shared" si="12"/>
        <v>195</v>
      </c>
      <c r="W61" s="6">
        <f t="shared" si="13"/>
        <v>234</v>
      </c>
      <c r="X61" s="6">
        <f t="shared" si="14"/>
        <v>134</v>
      </c>
      <c r="Y61" s="4">
        <f t="shared" si="15"/>
        <v>4566.7</v>
      </c>
      <c r="Z61" s="32">
        <f t="shared" si="16"/>
        <v>300</v>
      </c>
      <c r="AA61" s="32">
        <f t="shared" si="17"/>
        <v>872.00000000000011</v>
      </c>
      <c r="AB61" s="32">
        <f t="shared" si="18"/>
        <v>572.00000000000011</v>
      </c>
      <c r="AC61" s="4">
        <f t="shared" si="19"/>
        <v>21249.533333333333</v>
      </c>
    </row>
    <row r="62" spans="1:29" ht="13.5" customHeight="1" x14ac:dyDescent="0.25">
      <c r="A62" s="70">
        <v>43373</v>
      </c>
      <c r="B62" s="71" t="s">
        <v>15</v>
      </c>
      <c r="C62" s="72">
        <v>9</v>
      </c>
      <c r="D62" s="72">
        <v>10</v>
      </c>
      <c r="E62" s="71" t="s">
        <v>120</v>
      </c>
      <c r="F62" s="73">
        <v>2.1</v>
      </c>
      <c r="G62" s="71" t="s">
        <v>14</v>
      </c>
      <c r="H62" s="73">
        <v>1.9</v>
      </c>
      <c r="I62" s="74">
        <v>1.3</v>
      </c>
      <c r="J62" s="46">
        <f t="shared" si="0"/>
        <v>100</v>
      </c>
      <c r="K62" s="46">
        <f t="shared" si="1"/>
        <v>190</v>
      </c>
      <c r="L62" s="46">
        <f t="shared" si="2"/>
        <v>90</v>
      </c>
      <c r="M62" s="47">
        <f t="shared" si="3"/>
        <v>6621.3333333333339</v>
      </c>
      <c r="N62" s="24">
        <f t="shared" si="4"/>
        <v>100</v>
      </c>
      <c r="O62" s="24">
        <f t="shared" si="5"/>
        <v>190</v>
      </c>
      <c r="P62" s="25">
        <f t="shared" si="6"/>
        <v>446.5</v>
      </c>
      <c r="Q62" s="25" t="str">
        <f t="shared" si="7"/>
        <v/>
      </c>
      <c r="R62" s="25">
        <f t="shared" si="8"/>
        <v>346.5</v>
      </c>
      <c r="S62" s="4">
        <f t="shared" si="9"/>
        <v>10498</v>
      </c>
      <c r="T62" s="5">
        <f t="shared" si="10"/>
        <v>100</v>
      </c>
      <c r="U62" s="5">
        <f t="shared" si="11"/>
        <v>130</v>
      </c>
      <c r="V62" s="5">
        <f t="shared" si="12"/>
        <v>156</v>
      </c>
      <c r="W62" s="6">
        <f t="shared" si="13"/>
        <v>202.8</v>
      </c>
      <c r="X62" s="6">
        <f t="shared" si="14"/>
        <v>102.80000000000001</v>
      </c>
      <c r="Y62" s="4">
        <f t="shared" si="15"/>
        <v>4669.5</v>
      </c>
      <c r="Z62" s="32">
        <f t="shared" si="16"/>
        <v>300</v>
      </c>
      <c r="AA62" s="32">
        <f t="shared" si="17"/>
        <v>839.3</v>
      </c>
      <c r="AB62" s="32">
        <f t="shared" si="18"/>
        <v>539.29999999999995</v>
      </c>
      <c r="AC62" s="4">
        <f t="shared" si="19"/>
        <v>21788.833333333332</v>
      </c>
    </row>
    <row r="63" spans="1:29" ht="13.5" customHeight="1" x14ac:dyDescent="0.25">
      <c r="A63" s="70">
        <v>43386</v>
      </c>
      <c r="B63" s="71" t="s">
        <v>15</v>
      </c>
      <c r="C63" s="72">
        <v>3</v>
      </c>
      <c r="D63" s="72">
        <v>1</v>
      </c>
      <c r="E63" s="71" t="s">
        <v>122</v>
      </c>
      <c r="F63" s="73">
        <v>2.7</v>
      </c>
      <c r="G63" s="71" t="s">
        <v>14</v>
      </c>
      <c r="H63" s="73">
        <v>2.35</v>
      </c>
      <c r="I63" s="74">
        <v>1.2</v>
      </c>
      <c r="J63" s="46">
        <f t="shared" si="0"/>
        <v>100</v>
      </c>
      <c r="K63" s="46">
        <f t="shared" si="1"/>
        <v>235</v>
      </c>
      <c r="L63" s="46">
        <f t="shared" si="2"/>
        <v>135</v>
      </c>
      <c r="M63" s="47">
        <f t="shared" si="3"/>
        <v>6756.3333333333339</v>
      </c>
      <c r="N63" s="24">
        <f t="shared" si="4"/>
        <v>100</v>
      </c>
      <c r="O63" s="24">
        <f t="shared" si="5"/>
        <v>235</v>
      </c>
      <c r="P63" s="25">
        <f t="shared" si="6"/>
        <v>246.75</v>
      </c>
      <c r="Q63" s="25" t="str">
        <f t="shared" si="7"/>
        <v/>
      </c>
      <c r="R63" s="25">
        <f t="shared" si="8"/>
        <v>146.75</v>
      </c>
      <c r="S63" s="4">
        <f t="shared" si="9"/>
        <v>10644.75</v>
      </c>
      <c r="T63" s="5">
        <f t="shared" si="10"/>
        <v>100</v>
      </c>
      <c r="U63" s="5">
        <f t="shared" si="11"/>
        <v>120</v>
      </c>
      <c r="V63" s="5">
        <f t="shared" si="12"/>
        <v>156</v>
      </c>
      <c r="W63" s="6">
        <f t="shared" si="13"/>
        <v>249.60000000000002</v>
      </c>
      <c r="X63" s="6">
        <f t="shared" si="14"/>
        <v>149.60000000000002</v>
      </c>
      <c r="Y63" s="4">
        <f t="shared" si="15"/>
        <v>4819.1000000000004</v>
      </c>
      <c r="Z63" s="32">
        <f t="shared" si="16"/>
        <v>300</v>
      </c>
      <c r="AA63" s="32">
        <f t="shared" si="17"/>
        <v>731.35</v>
      </c>
      <c r="AB63" s="32">
        <f t="shared" si="18"/>
        <v>431.35</v>
      </c>
      <c r="AC63" s="4">
        <f t="shared" si="19"/>
        <v>22220.183333333331</v>
      </c>
    </row>
    <row r="64" spans="1:29" ht="13.5" customHeight="1" x14ac:dyDescent="0.25">
      <c r="A64" s="70">
        <v>43393</v>
      </c>
      <c r="B64" s="71" t="s">
        <v>15</v>
      </c>
      <c r="C64" s="72">
        <v>7</v>
      </c>
      <c r="D64" s="72">
        <v>7</v>
      </c>
      <c r="E64" s="71" t="s">
        <v>123</v>
      </c>
      <c r="F64" s="73">
        <v>2.4500000000000002</v>
      </c>
      <c r="G64" s="71" t="s">
        <v>14</v>
      </c>
      <c r="H64" s="73">
        <v>1.05</v>
      </c>
      <c r="I64" s="74">
        <v>1.3</v>
      </c>
      <c r="J64" s="46">
        <f t="shared" si="0"/>
        <v>100</v>
      </c>
      <c r="K64" s="46">
        <f t="shared" si="1"/>
        <v>105</v>
      </c>
      <c r="L64" s="46">
        <f t="shared" si="2"/>
        <v>5</v>
      </c>
      <c r="M64" s="47">
        <f t="shared" si="3"/>
        <v>6761.3333333333339</v>
      </c>
      <c r="N64" s="24">
        <f t="shared" si="4"/>
        <v>100</v>
      </c>
      <c r="O64" s="24">
        <f t="shared" si="5"/>
        <v>105</v>
      </c>
      <c r="P64" s="25">
        <f t="shared" si="6"/>
        <v>325.5</v>
      </c>
      <c r="Q64" s="25" t="str">
        <f t="shared" si="7"/>
        <v/>
      </c>
      <c r="R64" s="25">
        <f t="shared" si="8"/>
        <v>225.5</v>
      </c>
      <c r="S64" s="4">
        <f t="shared" si="9"/>
        <v>10870.25</v>
      </c>
      <c r="T64" s="5">
        <f t="shared" si="10"/>
        <v>100</v>
      </c>
      <c r="U64" s="5">
        <f t="shared" si="11"/>
        <v>130</v>
      </c>
      <c r="V64" s="5">
        <f t="shared" si="12"/>
        <v>208</v>
      </c>
      <c r="W64" s="6">
        <f t="shared" si="13"/>
        <v>332.8</v>
      </c>
      <c r="X64" s="6">
        <f t="shared" si="14"/>
        <v>232.8</v>
      </c>
      <c r="Y64" s="4">
        <f t="shared" si="15"/>
        <v>5051.9000000000005</v>
      </c>
      <c r="Z64" s="32">
        <f t="shared" si="16"/>
        <v>300</v>
      </c>
      <c r="AA64" s="32">
        <f t="shared" si="17"/>
        <v>763.3</v>
      </c>
      <c r="AB64" s="32">
        <f t="shared" si="18"/>
        <v>463.29999999999995</v>
      </c>
      <c r="AC64" s="4">
        <f t="shared" si="19"/>
        <v>22683.48333333333</v>
      </c>
    </row>
    <row r="65" spans="1:29" ht="13.5" customHeight="1" x14ac:dyDescent="0.25">
      <c r="A65" s="70">
        <v>43407</v>
      </c>
      <c r="B65" s="71" t="s">
        <v>58</v>
      </c>
      <c r="C65" s="75">
        <v>3</v>
      </c>
      <c r="D65" s="76">
        <v>1</v>
      </c>
      <c r="E65" s="71" t="s">
        <v>117</v>
      </c>
      <c r="F65" s="73">
        <v>3</v>
      </c>
      <c r="G65" s="71" t="s">
        <v>14</v>
      </c>
      <c r="H65" s="73">
        <v>3.1</v>
      </c>
      <c r="I65" s="74">
        <v>1.6</v>
      </c>
      <c r="J65" s="46">
        <f t="shared" si="0"/>
        <v>100</v>
      </c>
      <c r="K65" s="46">
        <f t="shared" si="1"/>
        <v>310</v>
      </c>
      <c r="L65" s="46">
        <f t="shared" si="2"/>
        <v>210</v>
      </c>
      <c r="M65" s="47">
        <f t="shared" si="3"/>
        <v>6971.3333333333339</v>
      </c>
      <c r="N65" s="24">
        <f t="shared" si="4"/>
        <v>100</v>
      </c>
      <c r="O65" s="24">
        <f t="shared" si="5"/>
        <v>310</v>
      </c>
      <c r="P65" s="25" t="str">
        <f t="shared" si="6"/>
        <v/>
      </c>
      <c r="Q65" s="25" t="str">
        <f t="shared" si="7"/>
        <v/>
      </c>
      <c r="R65" s="25">
        <f t="shared" si="8"/>
        <v>-100</v>
      </c>
      <c r="S65" s="4">
        <f t="shared" si="9"/>
        <v>10770.25</v>
      </c>
      <c r="T65" s="5">
        <f t="shared" si="10"/>
        <v>100</v>
      </c>
      <c r="U65" s="5">
        <f t="shared" si="11"/>
        <v>160</v>
      </c>
      <c r="V65" s="5">
        <f t="shared" si="12"/>
        <v>256</v>
      </c>
      <c r="W65" s="6">
        <f t="shared" si="13"/>
        <v>332.8</v>
      </c>
      <c r="X65" s="6">
        <f t="shared" si="14"/>
        <v>232.8</v>
      </c>
      <c r="Y65" s="4">
        <f t="shared" si="15"/>
        <v>5284.7000000000007</v>
      </c>
      <c r="Z65" s="32">
        <f t="shared" si="16"/>
        <v>300</v>
      </c>
      <c r="AA65" s="32">
        <f t="shared" si="17"/>
        <v>642.79999999999995</v>
      </c>
      <c r="AB65" s="32">
        <f t="shared" si="18"/>
        <v>342.79999999999995</v>
      </c>
      <c r="AC65" s="4">
        <f t="shared" si="19"/>
        <v>23026.283333333329</v>
      </c>
    </row>
    <row r="66" spans="1:29" ht="13.5" customHeight="1" x14ac:dyDescent="0.25">
      <c r="A66" s="70">
        <v>43414</v>
      </c>
      <c r="B66" s="71" t="s">
        <v>58</v>
      </c>
      <c r="C66" s="72">
        <v>1</v>
      </c>
      <c r="D66" s="72">
        <v>3</v>
      </c>
      <c r="E66" s="71" t="s">
        <v>124</v>
      </c>
      <c r="F66" s="73">
        <v>2.9</v>
      </c>
      <c r="G66" s="71" t="s">
        <v>30</v>
      </c>
      <c r="H66" s="73">
        <v>3</v>
      </c>
      <c r="I66" s="74">
        <v>1.6</v>
      </c>
      <c r="J66" s="46">
        <f t="shared" si="0"/>
        <v>100</v>
      </c>
      <c r="K66" s="46" t="str">
        <f t="shared" si="1"/>
        <v/>
      </c>
      <c r="L66" s="46">
        <f t="shared" si="2"/>
        <v>-100</v>
      </c>
      <c r="M66" s="47">
        <f t="shared" si="3"/>
        <v>6871.3333333333339</v>
      </c>
      <c r="N66" s="24">
        <f t="shared" si="4"/>
        <v>100</v>
      </c>
      <c r="O66" s="24" t="str">
        <f t="shared" si="5"/>
        <v/>
      </c>
      <c r="P66" s="25" t="str">
        <f t="shared" si="6"/>
        <v/>
      </c>
      <c r="Q66" s="25" t="str">
        <f t="shared" si="7"/>
        <v/>
      </c>
      <c r="R66" s="25">
        <f t="shared" si="8"/>
        <v>-100</v>
      </c>
      <c r="S66" s="4">
        <f t="shared" si="9"/>
        <v>10670.25</v>
      </c>
      <c r="T66" s="5">
        <f t="shared" si="10"/>
        <v>100</v>
      </c>
      <c r="U66" s="5">
        <f t="shared" si="11"/>
        <v>160</v>
      </c>
      <c r="V66" s="5">
        <f t="shared" si="12"/>
        <v>208</v>
      </c>
      <c r="W66" s="6">
        <f t="shared" si="13"/>
        <v>270.40000000000003</v>
      </c>
      <c r="X66" s="6">
        <f t="shared" si="14"/>
        <v>170.40000000000003</v>
      </c>
      <c r="Y66" s="4">
        <f t="shared" si="15"/>
        <v>5455.1</v>
      </c>
      <c r="Z66" s="32">
        <f t="shared" si="16"/>
        <v>300</v>
      </c>
      <c r="AA66" s="32">
        <f t="shared" si="17"/>
        <v>270.40000000000003</v>
      </c>
      <c r="AB66" s="32">
        <f t="shared" si="18"/>
        <v>-29.599999999999966</v>
      </c>
      <c r="AC66" s="4">
        <f t="shared" si="19"/>
        <v>22996.683333333331</v>
      </c>
    </row>
    <row r="67" spans="1:29" ht="13.5" customHeight="1" x14ac:dyDescent="0.25">
      <c r="A67" s="70">
        <v>43456</v>
      </c>
      <c r="B67" s="71" t="s">
        <v>12</v>
      </c>
      <c r="C67" s="72">
        <v>6</v>
      </c>
      <c r="D67" s="72">
        <v>6</v>
      </c>
      <c r="E67" s="71" t="s">
        <v>125</v>
      </c>
      <c r="F67" s="73">
        <v>2.8</v>
      </c>
      <c r="G67" s="71" t="s">
        <v>14</v>
      </c>
      <c r="H67" s="73">
        <v>2.25</v>
      </c>
      <c r="I67" s="74">
        <v>1.3</v>
      </c>
      <c r="J67" s="46">
        <f t="shared" si="0"/>
        <v>100</v>
      </c>
      <c r="K67" s="46">
        <f t="shared" si="1"/>
        <v>225</v>
      </c>
      <c r="L67" s="46">
        <f t="shared" si="2"/>
        <v>125</v>
      </c>
      <c r="M67" s="47">
        <f t="shared" si="3"/>
        <v>6996.3333333333339</v>
      </c>
      <c r="N67" s="24">
        <f t="shared" si="4"/>
        <v>100</v>
      </c>
      <c r="O67" s="24">
        <f t="shared" si="5"/>
        <v>225</v>
      </c>
      <c r="P67" s="25">
        <f t="shared" si="6"/>
        <v>562.5</v>
      </c>
      <c r="Q67" s="25" t="str">
        <f t="shared" si="7"/>
        <v/>
      </c>
      <c r="R67" s="25">
        <f t="shared" si="8"/>
        <v>462.5</v>
      </c>
      <c r="S67" s="4">
        <f t="shared" si="9"/>
        <v>11132.75</v>
      </c>
      <c r="T67" s="5">
        <f t="shared" si="10"/>
        <v>100</v>
      </c>
      <c r="U67" s="5">
        <f t="shared" si="11"/>
        <v>130</v>
      </c>
      <c r="V67" s="5">
        <f t="shared" si="12"/>
        <v>169</v>
      </c>
      <c r="W67" s="6">
        <f t="shared" si="13"/>
        <v>236.6</v>
      </c>
      <c r="X67" s="6">
        <f t="shared" si="14"/>
        <v>136.6</v>
      </c>
      <c r="Y67" s="4">
        <f t="shared" si="15"/>
        <v>5591.7000000000007</v>
      </c>
      <c r="Z67" s="32">
        <f t="shared" si="16"/>
        <v>300</v>
      </c>
      <c r="AA67" s="32">
        <f t="shared" si="17"/>
        <v>1024.0999999999999</v>
      </c>
      <c r="AB67" s="32">
        <f t="shared" si="18"/>
        <v>724.09999999999991</v>
      </c>
      <c r="AC67" s="4">
        <f t="shared" si="19"/>
        <v>23720.783333333329</v>
      </c>
    </row>
    <row r="68" spans="1:29" ht="13.5" customHeight="1" x14ac:dyDescent="0.25">
      <c r="A68" s="70">
        <v>43460</v>
      </c>
      <c r="B68" s="71" t="s">
        <v>15</v>
      </c>
      <c r="C68" s="72">
        <v>7</v>
      </c>
      <c r="D68" s="72">
        <v>3</v>
      </c>
      <c r="E68" s="71" t="s">
        <v>126</v>
      </c>
      <c r="F68" s="73">
        <v>2.7</v>
      </c>
      <c r="G68" s="71" t="s">
        <v>14</v>
      </c>
      <c r="H68" s="73">
        <v>2.5</v>
      </c>
      <c r="I68" s="74">
        <v>1.3</v>
      </c>
      <c r="J68" s="46">
        <f t="shared" si="0"/>
        <v>100</v>
      </c>
      <c r="K68" s="46">
        <f t="shared" si="1"/>
        <v>250</v>
      </c>
      <c r="L68" s="46">
        <f t="shared" si="2"/>
        <v>150</v>
      </c>
      <c r="M68" s="47">
        <f t="shared" si="3"/>
        <v>7146.3333333333339</v>
      </c>
      <c r="N68" s="24">
        <f t="shared" si="4"/>
        <v>100</v>
      </c>
      <c r="O68" s="24">
        <f t="shared" si="5"/>
        <v>250</v>
      </c>
      <c r="P68" s="25">
        <f t="shared" si="6"/>
        <v>575</v>
      </c>
      <c r="Q68" s="25" t="str">
        <f t="shared" si="7"/>
        <v/>
      </c>
      <c r="R68" s="25">
        <f t="shared" si="8"/>
        <v>475</v>
      </c>
      <c r="S68" s="4">
        <f t="shared" si="9"/>
        <v>11607.75</v>
      </c>
      <c r="T68" s="5">
        <f t="shared" si="10"/>
        <v>100</v>
      </c>
      <c r="U68" s="5">
        <f t="shared" si="11"/>
        <v>130</v>
      </c>
      <c r="V68" s="5">
        <f t="shared" si="12"/>
        <v>182</v>
      </c>
      <c r="W68" s="6">
        <f t="shared" si="13"/>
        <v>236.6</v>
      </c>
      <c r="X68" s="6">
        <f t="shared" si="14"/>
        <v>136.6</v>
      </c>
      <c r="Y68" s="4">
        <f t="shared" si="15"/>
        <v>5728.3000000000011</v>
      </c>
      <c r="Z68" s="32">
        <f t="shared" si="16"/>
        <v>300</v>
      </c>
      <c r="AA68" s="32">
        <f t="shared" si="17"/>
        <v>1061.5999999999999</v>
      </c>
      <c r="AB68" s="32">
        <f t="shared" si="18"/>
        <v>761.59999999999991</v>
      </c>
      <c r="AC68" s="4">
        <f t="shared" si="19"/>
        <v>24482.383333333328</v>
      </c>
    </row>
    <row r="69" spans="1:29" ht="13.5" customHeight="1" x14ac:dyDescent="0.25">
      <c r="A69" s="70">
        <v>43463</v>
      </c>
      <c r="B69" s="71" t="s">
        <v>54</v>
      </c>
      <c r="C69" s="72">
        <v>5</v>
      </c>
      <c r="D69" s="72">
        <v>11</v>
      </c>
      <c r="E69" s="71" t="s">
        <v>127</v>
      </c>
      <c r="F69" s="73">
        <v>2.7</v>
      </c>
      <c r="G69" s="71" t="s">
        <v>14</v>
      </c>
      <c r="H69" s="73">
        <v>2.2999999999999998</v>
      </c>
      <c r="I69" s="74">
        <v>1.4</v>
      </c>
      <c r="J69" s="46">
        <f t="shared" si="0"/>
        <v>100</v>
      </c>
      <c r="K69" s="46">
        <f t="shared" si="1"/>
        <v>229.99999999999997</v>
      </c>
      <c r="L69" s="46">
        <f t="shared" si="2"/>
        <v>129.99999999999997</v>
      </c>
      <c r="M69" s="47">
        <f t="shared" si="3"/>
        <v>7276.3333333333339</v>
      </c>
      <c r="N69" s="24">
        <f t="shared" si="4"/>
        <v>100</v>
      </c>
      <c r="O69" s="24">
        <f t="shared" si="5"/>
        <v>229.99999999999997</v>
      </c>
      <c r="P69" s="25">
        <f t="shared" si="6"/>
        <v>666.99999999999989</v>
      </c>
      <c r="Q69" s="25" t="str">
        <f t="shared" si="7"/>
        <v/>
      </c>
      <c r="R69" s="25">
        <f t="shared" si="8"/>
        <v>566.99999999999989</v>
      </c>
      <c r="S69" s="4">
        <f t="shared" si="9"/>
        <v>12174.75</v>
      </c>
      <c r="T69" s="5">
        <f t="shared" si="10"/>
        <v>100</v>
      </c>
      <c r="U69" s="5">
        <f t="shared" si="11"/>
        <v>140</v>
      </c>
      <c r="V69" s="5">
        <f t="shared" si="12"/>
        <v>182</v>
      </c>
      <c r="W69" s="6">
        <f t="shared" si="13"/>
        <v>236.6</v>
      </c>
      <c r="X69" s="6">
        <f t="shared" si="14"/>
        <v>136.6</v>
      </c>
      <c r="Y69" s="4">
        <f t="shared" si="15"/>
        <v>5864.9000000000015</v>
      </c>
      <c r="Z69" s="32">
        <f t="shared" si="16"/>
        <v>300</v>
      </c>
      <c r="AA69" s="32">
        <f t="shared" si="17"/>
        <v>1133.5999999999999</v>
      </c>
      <c r="AB69" s="32">
        <f t="shared" si="18"/>
        <v>833.59999999999991</v>
      </c>
      <c r="AC69" s="4">
        <f t="shared" si="19"/>
        <v>25315.983333333326</v>
      </c>
    </row>
    <row r="70" spans="1:29" ht="13.5" customHeight="1" x14ac:dyDescent="0.25">
      <c r="A70" s="70">
        <v>43463</v>
      </c>
      <c r="B70" s="71" t="s">
        <v>54</v>
      </c>
      <c r="C70" s="72">
        <v>6</v>
      </c>
      <c r="D70" s="72">
        <v>5</v>
      </c>
      <c r="E70" s="71" t="s">
        <v>128</v>
      </c>
      <c r="F70" s="73">
        <v>2.6</v>
      </c>
      <c r="G70" s="71" t="s">
        <v>14</v>
      </c>
      <c r="H70" s="73">
        <v>2.9</v>
      </c>
      <c r="I70" s="74">
        <v>1.3</v>
      </c>
      <c r="J70" s="46">
        <f t="shared" si="0"/>
        <v>100</v>
      </c>
      <c r="K70" s="46">
        <f t="shared" si="1"/>
        <v>290</v>
      </c>
      <c r="L70" s="46">
        <f t="shared" si="2"/>
        <v>190</v>
      </c>
      <c r="M70" s="47">
        <f t="shared" si="3"/>
        <v>7466.3333333333339</v>
      </c>
      <c r="N70" s="24">
        <f t="shared" si="4"/>
        <v>100</v>
      </c>
      <c r="O70" s="24">
        <f t="shared" si="5"/>
        <v>290</v>
      </c>
      <c r="P70" s="25">
        <f t="shared" si="6"/>
        <v>580</v>
      </c>
      <c r="Q70" s="25" t="str">
        <f t="shared" si="7"/>
        <v/>
      </c>
      <c r="R70" s="25">
        <f t="shared" si="8"/>
        <v>480</v>
      </c>
      <c r="S70" s="4">
        <f t="shared" si="9"/>
        <v>12654.75</v>
      </c>
      <c r="T70" s="5">
        <f t="shared" si="10"/>
        <v>100</v>
      </c>
      <c r="U70" s="5">
        <f t="shared" si="11"/>
        <v>130</v>
      </c>
      <c r="V70" s="5">
        <f t="shared" si="12"/>
        <v>169</v>
      </c>
      <c r="W70" s="6">
        <f t="shared" si="13"/>
        <v>253.5</v>
      </c>
      <c r="X70" s="6">
        <f t="shared" si="14"/>
        <v>153.5</v>
      </c>
      <c r="Y70" s="4">
        <f t="shared" si="15"/>
        <v>6018.4000000000015</v>
      </c>
      <c r="Z70" s="32">
        <f t="shared" si="16"/>
        <v>300</v>
      </c>
      <c r="AA70" s="32">
        <f t="shared" si="17"/>
        <v>1123.5</v>
      </c>
      <c r="AB70" s="32">
        <f t="shared" si="18"/>
        <v>823.5</v>
      </c>
      <c r="AC70" s="4">
        <f t="shared" si="19"/>
        <v>26139.483333333326</v>
      </c>
    </row>
    <row r="71" spans="1:29" ht="13.5" customHeight="1" x14ac:dyDescent="0.25">
      <c r="A71" s="70">
        <v>43466</v>
      </c>
      <c r="B71" s="71" t="s">
        <v>12</v>
      </c>
      <c r="C71" s="72">
        <v>7</v>
      </c>
      <c r="D71" s="72">
        <v>3</v>
      </c>
      <c r="E71" s="71" t="s">
        <v>13</v>
      </c>
      <c r="F71" s="73">
        <v>2.7</v>
      </c>
      <c r="G71" s="71" t="s">
        <v>14</v>
      </c>
      <c r="H71" s="73">
        <v>2</v>
      </c>
      <c r="I71" s="74">
        <v>1.3</v>
      </c>
      <c r="J71" s="46">
        <f t="shared" si="0"/>
        <v>100</v>
      </c>
      <c r="K71" s="46">
        <f t="shared" si="1"/>
        <v>200</v>
      </c>
      <c r="L71" s="46">
        <f t="shared" si="2"/>
        <v>100</v>
      </c>
      <c r="M71" s="47">
        <f t="shared" si="3"/>
        <v>7566.3333333333339</v>
      </c>
      <c r="N71" s="24">
        <f t="shared" si="4"/>
        <v>100</v>
      </c>
      <c r="O71" s="24">
        <f t="shared" si="5"/>
        <v>200</v>
      </c>
      <c r="P71" s="25">
        <f t="shared" si="6"/>
        <v>540</v>
      </c>
      <c r="Q71" s="25" t="str">
        <f t="shared" si="7"/>
        <v/>
      </c>
      <c r="R71" s="25">
        <f t="shared" si="8"/>
        <v>440</v>
      </c>
      <c r="S71" s="4">
        <f t="shared" si="9"/>
        <v>13094.75</v>
      </c>
      <c r="T71" s="5">
        <f t="shared" si="10"/>
        <v>100</v>
      </c>
      <c r="U71" s="5">
        <f t="shared" si="11"/>
        <v>130</v>
      </c>
      <c r="V71" s="5">
        <f t="shared" si="12"/>
        <v>195</v>
      </c>
      <c r="W71" s="6">
        <f t="shared" si="13"/>
        <v>234</v>
      </c>
      <c r="X71" s="6">
        <f t="shared" si="14"/>
        <v>134</v>
      </c>
      <c r="Y71" s="4">
        <f t="shared" si="15"/>
        <v>6152.4000000000015</v>
      </c>
      <c r="Z71" s="32">
        <f t="shared" si="16"/>
        <v>300</v>
      </c>
      <c r="AA71" s="32">
        <f t="shared" si="17"/>
        <v>974</v>
      </c>
      <c r="AB71" s="32">
        <f t="shared" si="18"/>
        <v>674</v>
      </c>
      <c r="AC71" s="4">
        <f t="shared" si="19"/>
        <v>26813.483333333326</v>
      </c>
    </row>
    <row r="72" spans="1:29" ht="13.5" customHeight="1" x14ac:dyDescent="0.25">
      <c r="A72" s="70">
        <v>43470</v>
      </c>
      <c r="B72" s="71" t="s">
        <v>15</v>
      </c>
      <c r="C72" s="72">
        <v>6</v>
      </c>
      <c r="D72" s="72">
        <v>6</v>
      </c>
      <c r="E72" s="71" t="s">
        <v>16</v>
      </c>
      <c r="F72" s="73">
        <v>2.6</v>
      </c>
      <c r="G72" s="71" t="s">
        <v>14</v>
      </c>
      <c r="H72" s="73">
        <v>2.7</v>
      </c>
      <c r="I72" s="74">
        <v>1.5</v>
      </c>
      <c r="J72" s="46">
        <f t="shared" si="0"/>
        <v>100</v>
      </c>
      <c r="K72" s="46">
        <f t="shared" si="1"/>
        <v>270</v>
      </c>
      <c r="L72" s="46">
        <f t="shared" si="2"/>
        <v>170</v>
      </c>
      <c r="M72" s="47">
        <f t="shared" si="3"/>
        <v>7736.3333333333339</v>
      </c>
      <c r="N72" s="24">
        <f t="shared" si="4"/>
        <v>100</v>
      </c>
      <c r="O72" s="24">
        <f t="shared" si="5"/>
        <v>270</v>
      </c>
      <c r="P72" s="25">
        <f t="shared" si="6"/>
        <v>486</v>
      </c>
      <c r="Q72" s="25" t="str">
        <f t="shared" si="7"/>
        <v/>
      </c>
      <c r="R72" s="25">
        <f t="shared" si="8"/>
        <v>386</v>
      </c>
      <c r="S72" s="4">
        <f t="shared" si="9"/>
        <v>13480.75</v>
      </c>
      <c r="T72" s="5">
        <f t="shared" si="10"/>
        <v>100</v>
      </c>
      <c r="U72" s="5">
        <f t="shared" si="11"/>
        <v>150</v>
      </c>
      <c r="V72" s="5">
        <f t="shared" si="12"/>
        <v>180</v>
      </c>
      <c r="W72" s="6" t="str">
        <f t="shared" si="13"/>
        <v/>
      </c>
      <c r="X72" s="6">
        <f t="shared" si="14"/>
        <v>-100</v>
      </c>
      <c r="Y72" s="4">
        <f t="shared" si="15"/>
        <v>6052.4000000000015</v>
      </c>
      <c r="Z72" s="32">
        <f t="shared" si="16"/>
        <v>300</v>
      </c>
      <c r="AA72" s="32">
        <f t="shared" si="17"/>
        <v>756</v>
      </c>
      <c r="AB72" s="32">
        <f t="shared" si="18"/>
        <v>456</v>
      </c>
      <c r="AC72" s="4">
        <f t="shared" si="19"/>
        <v>27269.483333333326</v>
      </c>
    </row>
    <row r="73" spans="1:29" ht="13.5" customHeight="1" x14ac:dyDescent="0.25">
      <c r="A73" s="70">
        <v>43470</v>
      </c>
      <c r="B73" s="71" t="s">
        <v>15</v>
      </c>
      <c r="C73" s="72">
        <v>8</v>
      </c>
      <c r="D73" s="72">
        <v>11</v>
      </c>
      <c r="E73" s="71" t="s">
        <v>17</v>
      </c>
      <c r="F73" s="73">
        <v>1.9</v>
      </c>
      <c r="G73" s="71" t="s">
        <v>14</v>
      </c>
      <c r="H73" s="73">
        <v>1.8</v>
      </c>
      <c r="I73" s="74">
        <v>1.2</v>
      </c>
      <c r="J73" s="46">
        <f t="shared" ref="J73:J130" si="20">$J$1</f>
        <v>100</v>
      </c>
      <c r="K73" s="46">
        <f t="shared" ref="K73:K130" si="21">IF($J$1="","",IF(G73&lt;&gt;"WON","",J73*H73))</f>
        <v>180</v>
      </c>
      <c r="L73" s="46">
        <f t="shared" ref="L73:L130" si="22">IF(J73=0,"",IF(K73="",J73*-1,K73-J73))</f>
        <v>80</v>
      </c>
      <c r="M73" s="47">
        <f t="shared" ref="M73:M130" si="23">IF(L73="",M72,M72+L73)</f>
        <v>7816.3333333333339</v>
      </c>
      <c r="N73" s="24">
        <f t="shared" ref="N73:N130" si="24">$N$1</f>
        <v>100</v>
      </c>
      <c r="O73" s="24">
        <f t="shared" ref="O73:O130" si="25">IF(G73&lt;&gt;"Won","",N73*H73)</f>
        <v>180</v>
      </c>
      <c r="P73" s="25" t="str">
        <f t="shared" ref="P73:P130" si="26">IF(N73=0,"",IF(O73="","",IF(G74&lt;&gt;"Won","",O73*H74)))</f>
        <v/>
      </c>
      <c r="Q73" s="25" t="str">
        <f t="shared" ref="Q73:Q130" si="27">IF($N$2&lt;&gt;"T","",IF(P73="","",IF(G75&lt;&gt;"WON","",P73*H75)))</f>
        <v/>
      </c>
      <c r="R73" s="25">
        <f t="shared" ref="R73:R130" si="28">IF(AND($N$2="T",Q73=""),N73*-1,IF(AND($N$2&lt;&gt;"T",P73=""),N73*-1,IF($N$2="T",Q73-N73,P73-N73)))</f>
        <v>-100</v>
      </c>
      <c r="S73" s="4">
        <f t="shared" ref="S73:S130" si="29">S72+R73</f>
        <v>13380.75</v>
      </c>
      <c r="T73" s="5">
        <f t="shared" ref="T73:T130" si="30">$T$1</f>
        <v>100</v>
      </c>
      <c r="U73" s="5">
        <f t="shared" ref="U73:U130" si="31">IF(I73="","",T73*I73)</f>
        <v>120</v>
      </c>
      <c r="V73" s="5" t="str">
        <f t="shared" ref="V73:V130" si="32">IF(U73="","",IF(I74="","",U73*I74))</f>
        <v/>
      </c>
      <c r="W73" s="6" t="str">
        <f t="shared" ref="W73:W130" si="33">IF($T$1="","",IF(V73="","",IF(I75="","",V73*I75)))</f>
        <v/>
      </c>
      <c r="X73" s="6">
        <f t="shared" ref="X73:X130" si="34">IF(W73="",T73*-1,W73-T73)</f>
        <v>-100</v>
      </c>
      <c r="Y73" s="4">
        <f t="shared" ref="Y73:Y130" si="35">Y72+X73</f>
        <v>5952.4000000000015</v>
      </c>
      <c r="Z73" s="32">
        <f t="shared" ref="Z73:Z130" si="36">J73+N73+T73</f>
        <v>300</v>
      </c>
      <c r="AA73" s="32">
        <f t="shared" ref="AA73:AA130" si="37">IF(AND($N$2&lt;&gt;"T",K73="",P73="",W73=""),"",IF(AND($N$2="T",K73="",Q73="",W73=""),"",IF($N$2="T",SUM(K73,Q73,W73),SUM(K73,P73,W73))))</f>
        <v>180</v>
      </c>
      <c r="AB73" s="32">
        <f t="shared" ref="AB73:AB130" si="38">IF(AA73="",Z73*-1,AA73-Z73)</f>
        <v>-120</v>
      </c>
      <c r="AC73" s="4">
        <f t="shared" ref="AC73:AC130" si="39">AC72+AB73</f>
        <v>27149.483333333326</v>
      </c>
    </row>
    <row r="74" spans="1:29" ht="13.5" customHeight="1" x14ac:dyDescent="0.25">
      <c r="A74" s="70">
        <v>43470</v>
      </c>
      <c r="B74" s="71" t="s">
        <v>15</v>
      </c>
      <c r="C74" s="72">
        <v>9</v>
      </c>
      <c r="D74" s="72">
        <v>7</v>
      </c>
      <c r="E74" s="71" t="s">
        <v>18</v>
      </c>
      <c r="F74" s="73">
        <v>2.8</v>
      </c>
      <c r="G74" s="71"/>
      <c r="H74" s="73">
        <v>2.4</v>
      </c>
      <c r="I74" s="74"/>
      <c r="J74" s="46">
        <f t="shared" si="20"/>
        <v>100</v>
      </c>
      <c r="K74" s="46" t="str">
        <f t="shared" si="21"/>
        <v/>
      </c>
      <c r="L74" s="46">
        <f t="shared" si="22"/>
        <v>-100</v>
      </c>
      <c r="M74" s="47">
        <f t="shared" si="23"/>
        <v>7716.3333333333339</v>
      </c>
      <c r="N74" s="24">
        <f t="shared" si="24"/>
        <v>100</v>
      </c>
      <c r="O74" s="24" t="str">
        <f t="shared" si="25"/>
        <v/>
      </c>
      <c r="P74" s="25" t="str">
        <f t="shared" si="26"/>
        <v/>
      </c>
      <c r="Q74" s="25" t="str">
        <f t="shared" si="27"/>
        <v/>
      </c>
      <c r="R74" s="25">
        <f t="shared" si="28"/>
        <v>-100</v>
      </c>
      <c r="S74" s="4">
        <f t="shared" si="29"/>
        <v>13280.75</v>
      </c>
      <c r="T74" s="5">
        <f t="shared" si="30"/>
        <v>100</v>
      </c>
      <c r="U74" s="5" t="str">
        <f t="shared" si="31"/>
        <v/>
      </c>
      <c r="V74" s="5" t="str">
        <f t="shared" si="32"/>
        <v/>
      </c>
      <c r="W74" s="6" t="str">
        <f t="shared" si="33"/>
        <v/>
      </c>
      <c r="X74" s="6">
        <f t="shared" si="34"/>
        <v>-100</v>
      </c>
      <c r="Y74" s="4">
        <f t="shared" si="35"/>
        <v>5852.4000000000015</v>
      </c>
      <c r="Z74" s="32">
        <f t="shared" si="36"/>
        <v>300</v>
      </c>
      <c r="AA74" s="32" t="str">
        <f t="shared" si="37"/>
        <v/>
      </c>
      <c r="AB74" s="32">
        <f t="shared" si="38"/>
        <v>-300</v>
      </c>
      <c r="AC74" s="4">
        <f t="shared" si="39"/>
        <v>26849.483333333326</v>
      </c>
    </row>
    <row r="75" spans="1:29" ht="13.5" customHeight="1" x14ac:dyDescent="0.25">
      <c r="A75" s="70">
        <v>43477</v>
      </c>
      <c r="B75" s="71" t="s">
        <v>12</v>
      </c>
      <c r="C75" s="72">
        <v>3</v>
      </c>
      <c r="D75" s="72">
        <v>5</v>
      </c>
      <c r="E75" s="71" t="s">
        <v>19</v>
      </c>
      <c r="F75" s="73">
        <v>2.4</v>
      </c>
      <c r="G75" s="71" t="s">
        <v>14</v>
      </c>
      <c r="H75" s="73">
        <v>2.7</v>
      </c>
      <c r="I75" s="74">
        <v>1.4</v>
      </c>
      <c r="J75" s="46">
        <f t="shared" si="20"/>
        <v>100</v>
      </c>
      <c r="K75" s="46">
        <f t="shared" si="21"/>
        <v>270</v>
      </c>
      <c r="L75" s="46">
        <f t="shared" si="22"/>
        <v>170</v>
      </c>
      <c r="M75" s="47">
        <f t="shared" si="23"/>
        <v>7886.3333333333339</v>
      </c>
      <c r="N75" s="24">
        <f t="shared" si="24"/>
        <v>100</v>
      </c>
      <c r="O75" s="24">
        <f t="shared" si="25"/>
        <v>270</v>
      </c>
      <c r="P75" s="25">
        <f t="shared" si="26"/>
        <v>702</v>
      </c>
      <c r="Q75" s="25" t="str">
        <f t="shared" si="27"/>
        <v/>
      </c>
      <c r="R75" s="25">
        <f t="shared" si="28"/>
        <v>602</v>
      </c>
      <c r="S75" s="4">
        <f t="shared" si="29"/>
        <v>13882.75</v>
      </c>
      <c r="T75" s="5">
        <f t="shared" si="30"/>
        <v>100</v>
      </c>
      <c r="U75" s="5">
        <f t="shared" si="31"/>
        <v>140</v>
      </c>
      <c r="V75" s="5">
        <f t="shared" si="32"/>
        <v>210</v>
      </c>
      <c r="W75" s="6">
        <f t="shared" si="33"/>
        <v>357</v>
      </c>
      <c r="X75" s="6">
        <f t="shared" si="34"/>
        <v>257</v>
      </c>
      <c r="Y75" s="4">
        <f t="shared" si="35"/>
        <v>6109.4000000000015</v>
      </c>
      <c r="Z75" s="32">
        <f t="shared" si="36"/>
        <v>300</v>
      </c>
      <c r="AA75" s="32">
        <f t="shared" si="37"/>
        <v>1329</v>
      </c>
      <c r="AB75" s="32">
        <f t="shared" si="38"/>
        <v>1029</v>
      </c>
      <c r="AC75" s="4">
        <f t="shared" si="39"/>
        <v>27878.483333333326</v>
      </c>
    </row>
    <row r="76" spans="1:29" ht="13.5" customHeight="1" x14ac:dyDescent="0.25">
      <c r="A76" s="70">
        <v>43484</v>
      </c>
      <c r="B76" s="71" t="s">
        <v>12</v>
      </c>
      <c r="C76" s="72">
        <v>8</v>
      </c>
      <c r="D76" s="72">
        <v>13</v>
      </c>
      <c r="E76" s="71" t="s">
        <v>20</v>
      </c>
      <c r="F76" s="73">
        <v>2.4</v>
      </c>
      <c r="G76" s="71" t="s">
        <v>14</v>
      </c>
      <c r="H76" s="73">
        <v>2.6</v>
      </c>
      <c r="I76" s="74">
        <v>1.5</v>
      </c>
      <c r="J76" s="46">
        <f t="shared" si="20"/>
        <v>100</v>
      </c>
      <c r="K76" s="46">
        <f t="shared" si="21"/>
        <v>260</v>
      </c>
      <c r="L76" s="46">
        <f t="shared" si="22"/>
        <v>160</v>
      </c>
      <c r="M76" s="47">
        <f t="shared" si="23"/>
        <v>8046.3333333333339</v>
      </c>
      <c r="N76" s="24">
        <f t="shared" si="24"/>
        <v>100</v>
      </c>
      <c r="O76" s="24">
        <f t="shared" si="25"/>
        <v>260</v>
      </c>
      <c r="P76" s="25">
        <f t="shared" si="26"/>
        <v>754</v>
      </c>
      <c r="Q76" s="25" t="str">
        <f t="shared" si="27"/>
        <v/>
      </c>
      <c r="R76" s="25">
        <f t="shared" si="28"/>
        <v>654</v>
      </c>
      <c r="S76" s="4">
        <f t="shared" si="29"/>
        <v>14536.75</v>
      </c>
      <c r="T76" s="5">
        <f t="shared" si="30"/>
        <v>100</v>
      </c>
      <c r="U76" s="5">
        <f t="shared" si="31"/>
        <v>150</v>
      </c>
      <c r="V76" s="5">
        <f t="shared" si="32"/>
        <v>255</v>
      </c>
      <c r="W76" s="6">
        <f t="shared" si="33"/>
        <v>280.5</v>
      </c>
      <c r="X76" s="6">
        <f t="shared" si="34"/>
        <v>180.5</v>
      </c>
      <c r="Y76" s="4">
        <f t="shared" si="35"/>
        <v>6289.9000000000015</v>
      </c>
      <c r="Z76" s="32">
        <f t="shared" si="36"/>
        <v>300</v>
      </c>
      <c r="AA76" s="32">
        <f t="shared" si="37"/>
        <v>1294.5</v>
      </c>
      <c r="AB76" s="32">
        <f t="shared" si="38"/>
        <v>994.5</v>
      </c>
      <c r="AC76" s="4">
        <f t="shared" si="39"/>
        <v>28872.983333333326</v>
      </c>
    </row>
    <row r="77" spans="1:29" ht="13.5" customHeight="1" x14ac:dyDescent="0.25">
      <c r="A77" s="70">
        <v>43491</v>
      </c>
      <c r="B77" s="71" t="s">
        <v>15</v>
      </c>
      <c r="C77" s="72">
        <v>2</v>
      </c>
      <c r="D77" s="72">
        <v>3</v>
      </c>
      <c r="E77" s="71" t="s">
        <v>21</v>
      </c>
      <c r="F77" s="73">
        <v>2.6</v>
      </c>
      <c r="G77" s="71" t="s">
        <v>14</v>
      </c>
      <c r="H77" s="73">
        <v>2.9</v>
      </c>
      <c r="I77" s="74">
        <v>1.7</v>
      </c>
      <c r="J77" s="46">
        <f t="shared" si="20"/>
        <v>100</v>
      </c>
      <c r="K77" s="46">
        <f t="shared" si="21"/>
        <v>290</v>
      </c>
      <c r="L77" s="46">
        <f t="shared" si="22"/>
        <v>190</v>
      </c>
      <c r="M77" s="47">
        <f t="shared" si="23"/>
        <v>8236.3333333333339</v>
      </c>
      <c r="N77" s="24">
        <f t="shared" si="24"/>
        <v>100</v>
      </c>
      <c r="O77" s="24">
        <f t="shared" si="25"/>
        <v>290</v>
      </c>
      <c r="P77" s="25">
        <f t="shared" si="26"/>
        <v>580</v>
      </c>
      <c r="Q77" s="25" t="str">
        <f t="shared" si="27"/>
        <v/>
      </c>
      <c r="R77" s="25">
        <f t="shared" si="28"/>
        <v>480</v>
      </c>
      <c r="S77" s="4">
        <f t="shared" si="29"/>
        <v>15016.75</v>
      </c>
      <c r="T77" s="5">
        <f t="shared" si="30"/>
        <v>100</v>
      </c>
      <c r="U77" s="5">
        <f t="shared" si="31"/>
        <v>170</v>
      </c>
      <c r="V77" s="5">
        <f t="shared" si="32"/>
        <v>187.00000000000003</v>
      </c>
      <c r="W77" s="6" t="str">
        <f t="shared" si="33"/>
        <v/>
      </c>
      <c r="X77" s="6">
        <f t="shared" si="34"/>
        <v>-100</v>
      </c>
      <c r="Y77" s="4">
        <f t="shared" si="35"/>
        <v>6189.9000000000015</v>
      </c>
      <c r="Z77" s="32">
        <f t="shared" si="36"/>
        <v>300</v>
      </c>
      <c r="AA77" s="32">
        <f t="shared" si="37"/>
        <v>870</v>
      </c>
      <c r="AB77" s="32">
        <f t="shared" si="38"/>
        <v>570</v>
      </c>
      <c r="AC77" s="4">
        <f t="shared" si="39"/>
        <v>29442.983333333326</v>
      </c>
    </row>
    <row r="78" spans="1:29" ht="13.5" customHeight="1" x14ac:dyDescent="0.25">
      <c r="A78" s="70">
        <v>43491</v>
      </c>
      <c r="B78" s="71" t="s">
        <v>15</v>
      </c>
      <c r="C78" s="72">
        <v>8</v>
      </c>
      <c r="D78" s="72">
        <v>5</v>
      </c>
      <c r="E78" s="71" t="s">
        <v>19</v>
      </c>
      <c r="F78" s="73">
        <v>1.9</v>
      </c>
      <c r="G78" s="71" t="s">
        <v>14</v>
      </c>
      <c r="H78" s="73">
        <v>2</v>
      </c>
      <c r="I78" s="74">
        <v>1.1000000000000001</v>
      </c>
      <c r="J78" s="46">
        <f t="shared" si="20"/>
        <v>100</v>
      </c>
      <c r="K78" s="46">
        <f t="shared" si="21"/>
        <v>200</v>
      </c>
      <c r="L78" s="46">
        <f t="shared" si="22"/>
        <v>100</v>
      </c>
      <c r="M78" s="47">
        <f t="shared" si="23"/>
        <v>8336.3333333333339</v>
      </c>
      <c r="N78" s="24">
        <f t="shared" si="24"/>
        <v>100</v>
      </c>
      <c r="O78" s="24">
        <f t="shared" si="25"/>
        <v>200</v>
      </c>
      <c r="P78" s="25" t="str">
        <f t="shared" si="26"/>
        <v/>
      </c>
      <c r="Q78" s="25" t="str">
        <f t="shared" si="27"/>
        <v/>
      </c>
      <c r="R78" s="25">
        <f t="shared" si="28"/>
        <v>-100</v>
      </c>
      <c r="S78" s="4">
        <f t="shared" si="29"/>
        <v>14916.75</v>
      </c>
      <c r="T78" s="5">
        <f t="shared" si="30"/>
        <v>100</v>
      </c>
      <c r="U78" s="5">
        <f t="shared" si="31"/>
        <v>110.00000000000001</v>
      </c>
      <c r="V78" s="5" t="str">
        <f t="shared" si="32"/>
        <v/>
      </c>
      <c r="W78" s="6" t="str">
        <f t="shared" si="33"/>
        <v/>
      </c>
      <c r="X78" s="6">
        <f t="shared" si="34"/>
        <v>-100</v>
      </c>
      <c r="Y78" s="4">
        <f t="shared" si="35"/>
        <v>6089.9000000000015</v>
      </c>
      <c r="Z78" s="32">
        <f t="shared" si="36"/>
        <v>300</v>
      </c>
      <c r="AA78" s="32">
        <f t="shared" si="37"/>
        <v>200</v>
      </c>
      <c r="AB78" s="32">
        <f t="shared" si="38"/>
        <v>-100</v>
      </c>
      <c r="AC78" s="4">
        <f t="shared" si="39"/>
        <v>29342.983333333326</v>
      </c>
    </row>
    <row r="79" spans="1:29" ht="13.5" customHeight="1" x14ac:dyDescent="0.25">
      <c r="A79" s="70">
        <v>43498</v>
      </c>
      <c r="B79" s="71" t="s">
        <v>15</v>
      </c>
      <c r="C79" s="72">
        <v>9</v>
      </c>
      <c r="D79" s="72">
        <v>7</v>
      </c>
      <c r="E79" s="71" t="s">
        <v>22</v>
      </c>
      <c r="F79" s="73">
        <v>2.5</v>
      </c>
      <c r="G79" s="71"/>
      <c r="H79" s="73">
        <v>3.1</v>
      </c>
      <c r="I79" s="74"/>
      <c r="J79" s="46">
        <f t="shared" si="20"/>
        <v>100</v>
      </c>
      <c r="K79" s="46" t="str">
        <f t="shared" si="21"/>
        <v/>
      </c>
      <c r="L79" s="46">
        <f t="shared" si="22"/>
        <v>-100</v>
      </c>
      <c r="M79" s="47">
        <f t="shared" si="23"/>
        <v>8236.3333333333339</v>
      </c>
      <c r="N79" s="24">
        <f t="shared" si="24"/>
        <v>100</v>
      </c>
      <c r="O79" s="24" t="str">
        <f t="shared" si="25"/>
        <v/>
      </c>
      <c r="P79" s="25" t="str">
        <f t="shared" si="26"/>
        <v/>
      </c>
      <c r="Q79" s="25" t="str">
        <f t="shared" si="27"/>
        <v/>
      </c>
      <c r="R79" s="25">
        <f t="shared" si="28"/>
        <v>-100</v>
      </c>
      <c r="S79" s="4">
        <f t="shared" si="29"/>
        <v>14816.75</v>
      </c>
      <c r="T79" s="5">
        <f t="shared" si="30"/>
        <v>100</v>
      </c>
      <c r="U79" s="5" t="str">
        <f t="shared" si="31"/>
        <v/>
      </c>
      <c r="V79" s="5" t="str">
        <f t="shared" si="32"/>
        <v/>
      </c>
      <c r="W79" s="6" t="str">
        <f t="shared" si="33"/>
        <v/>
      </c>
      <c r="X79" s="6">
        <f t="shared" si="34"/>
        <v>-100</v>
      </c>
      <c r="Y79" s="4">
        <f t="shared" si="35"/>
        <v>5989.9000000000015</v>
      </c>
      <c r="Z79" s="32">
        <f t="shared" si="36"/>
        <v>300</v>
      </c>
      <c r="AA79" s="32" t="str">
        <f t="shared" si="37"/>
        <v/>
      </c>
      <c r="AB79" s="32">
        <f t="shared" si="38"/>
        <v>-300</v>
      </c>
      <c r="AC79" s="4">
        <f t="shared" si="39"/>
        <v>29042.983333333326</v>
      </c>
    </row>
    <row r="80" spans="1:29" ht="13.5" customHeight="1" x14ac:dyDescent="0.25">
      <c r="A80" s="70">
        <v>43505</v>
      </c>
      <c r="B80" s="71" t="s">
        <v>15</v>
      </c>
      <c r="C80" s="72">
        <v>1</v>
      </c>
      <c r="D80" s="72">
        <v>11</v>
      </c>
      <c r="E80" s="71" t="s">
        <v>20</v>
      </c>
      <c r="F80" s="73">
        <v>2.6</v>
      </c>
      <c r="G80" s="71"/>
      <c r="H80" s="73">
        <v>2.7</v>
      </c>
      <c r="I80" s="74"/>
      <c r="J80" s="46">
        <f t="shared" si="20"/>
        <v>100</v>
      </c>
      <c r="K80" s="46" t="str">
        <f t="shared" si="21"/>
        <v/>
      </c>
      <c r="L80" s="46">
        <f t="shared" si="22"/>
        <v>-100</v>
      </c>
      <c r="M80" s="47">
        <f t="shared" si="23"/>
        <v>8136.3333333333339</v>
      </c>
      <c r="N80" s="24">
        <f t="shared" si="24"/>
        <v>100</v>
      </c>
      <c r="O80" s="24" t="str">
        <f t="shared" si="25"/>
        <v/>
      </c>
      <c r="P80" s="25" t="str">
        <f t="shared" si="26"/>
        <v/>
      </c>
      <c r="Q80" s="25" t="str">
        <f t="shared" si="27"/>
        <v/>
      </c>
      <c r="R80" s="25">
        <f t="shared" si="28"/>
        <v>-100</v>
      </c>
      <c r="S80" s="4">
        <f t="shared" si="29"/>
        <v>14716.75</v>
      </c>
      <c r="T80" s="5">
        <f t="shared" si="30"/>
        <v>100</v>
      </c>
      <c r="U80" s="5" t="str">
        <f t="shared" si="31"/>
        <v/>
      </c>
      <c r="V80" s="5" t="str">
        <f t="shared" si="32"/>
        <v/>
      </c>
      <c r="W80" s="6" t="str">
        <f t="shared" si="33"/>
        <v/>
      </c>
      <c r="X80" s="6">
        <f t="shared" si="34"/>
        <v>-100</v>
      </c>
      <c r="Y80" s="4">
        <f t="shared" si="35"/>
        <v>5889.9000000000015</v>
      </c>
      <c r="Z80" s="32">
        <f t="shared" si="36"/>
        <v>300</v>
      </c>
      <c r="AA80" s="32" t="str">
        <f t="shared" si="37"/>
        <v/>
      </c>
      <c r="AB80" s="32">
        <f t="shared" si="38"/>
        <v>-300</v>
      </c>
      <c r="AC80" s="4">
        <f t="shared" si="39"/>
        <v>28742.983333333326</v>
      </c>
    </row>
    <row r="81" spans="1:29" ht="13.5" customHeight="1" x14ac:dyDescent="0.25">
      <c r="A81" s="70">
        <v>43505</v>
      </c>
      <c r="B81" s="71" t="s">
        <v>15</v>
      </c>
      <c r="C81" s="72">
        <v>2</v>
      </c>
      <c r="D81" s="72">
        <v>3</v>
      </c>
      <c r="E81" s="71" t="s">
        <v>23</v>
      </c>
      <c r="F81" s="73">
        <v>2.2000000000000002</v>
      </c>
      <c r="G81" s="71" t="s">
        <v>14</v>
      </c>
      <c r="H81" s="73">
        <v>2.25</v>
      </c>
      <c r="I81" s="74">
        <v>1.1000000000000001</v>
      </c>
      <c r="J81" s="46">
        <f t="shared" si="20"/>
        <v>100</v>
      </c>
      <c r="K81" s="46">
        <f t="shared" si="21"/>
        <v>225</v>
      </c>
      <c r="L81" s="46">
        <f t="shared" si="22"/>
        <v>125</v>
      </c>
      <c r="M81" s="47">
        <f t="shared" si="23"/>
        <v>8261.3333333333339</v>
      </c>
      <c r="N81" s="24">
        <f t="shared" si="24"/>
        <v>100</v>
      </c>
      <c r="O81" s="24">
        <f t="shared" si="25"/>
        <v>225</v>
      </c>
      <c r="P81" s="25">
        <f t="shared" si="26"/>
        <v>697.5</v>
      </c>
      <c r="Q81" s="25" t="str">
        <f t="shared" si="27"/>
        <v/>
      </c>
      <c r="R81" s="25">
        <f t="shared" si="28"/>
        <v>597.5</v>
      </c>
      <c r="S81" s="4">
        <f t="shared" si="29"/>
        <v>15314.25</v>
      </c>
      <c r="T81" s="5">
        <f t="shared" si="30"/>
        <v>100</v>
      </c>
      <c r="U81" s="5">
        <f t="shared" si="31"/>
        <v>110.00000000000001</v>
      </c>
      <c r="V81" s="5">
        <f t="shared" si="32"/>
        <v>165.00000000000003</v>
      </c>
      <c r="W81" s="6">
        <f t="shared" si="33"/>
        <v>214.50000000000006</v>
      </c>
      <c r="X81" s="6">
        <f t="shared" si="34"/>
        <v>114.50000000000006</v>
      </c>
      <c r="Y81" s="4">
        <f t="shared" si="35"/>
        <v>6004.4000000000015</v>
      </c>
      <c r="Z81" s="32">
        <f t="shared" si="36"/>
        <v>300</v>
      </c>
      <c r="AA81" s="32">
        <f t="shared" si="37"/>
        <v>1137</v>
      </c>
      <c r="AB81" s="32">
        <f t="shared" si="38"/>
        <v>837</v>
      </c>
      <c r="AC81" s="4">
        <f t="shared" si="39"/>
        <v>29579.983333333326</v>
      </c>
    </row>
    <row r="82" spans="1:29" ht="13.5" customHeight="1" x14ac:dyDescent="0.25">
      <c r="A82" s="70">
        <v>43505</v>
      </c>
      <c r="B82" s="71" t="s">
        <v>15</v>
      </c>
      <c r="C82" s="72">
        <v>9</v>
      </c>
      <c r="D82" s="72">
        <v>4</v>
      </c>
      <c r="E82" s="71" t="s">
        <v>24</v>
      </c>
      <c r="F82" s="73">
        <v>2.7</v>
      </c>
      <c r="G82" s="71" t="s">
        <v>14</v>
      </c>
      <c r="H82" s="73">
        <v>3.1</v>
      </c>
      <c r="I82" s="74">
        <v>1.5</v>
      </c>
      <c r="J82" s="46">
        <f t="shared" si="20"/>
        <v>100</v>
      </c>
      <c r="K82" s="46">
        <f t="shared" si="21"/>
        <v>310</v>
      </c>
      <c r="L82" s="46">
        <f t="shared" si="22"/>
        <v>210</v>
      </c>
      <c r="M82" s="47">
        <f t="shared" si="23"/>
        <v>8471.3333333333339</v>
      </c>
      <c r="N82" s="24">
        <f t="shared" si="24"/>
        <v>100</v>
      </c>
      <c r="O82" s="24">
        <f t="shared" si="25"/>
        <v>310</v>
      </c>
      <c r="P82" s="25">
        <f t="shared" si="26"/>
        <v>728.5</v>
      </c>
      <c r="Q82" s="25" t="str">
        <f t="shared" si="27"/>
        <v/>
      </c>
      <c r="R82" s="25">
        <f t="shared" si="28"/>
        <v>628.5</v>
      </c>
      <c r="S82" s="4">
        <f t="shared" si="29"/>
        <v>15942.75</v>
      </c>
      <c r="T82" s="5">
        <f t="shared" si="30"/>
        <v>100</v>
      </c>
      <c r="U82" s="5">
        <f t="shared" si="31"/>
        <v>150</v>
      </c>
      <c r="V82" s="5">
        <f t="shared" si="32"/>
        <v>195</v>
      </c>
      <c r="W82" s="6">
        <f t="shared" si="33"/>
        <v>312</v>
      </c>
      <c r="X82" s="6">
        <f t="shared" si="34"/>
        <v>212</v>
      </c>
      <c r="Y82" s="4">
        <f t="shared" si="35"/>
        <v>6216.4000000000015</v>
      </c>
      <c r="Z82" s="32">
        <f t="shared" si="36"/>
        <v>300</v>
      </c>
      <c r="AA82" s="32">
        <f t="shared" si="37"/>
        <v>1350.5</v>
      </c>
      <c r="AB82" s="32">
        <f t="shared" si="38"/>
        <v>1050.5</v>
      </c>
      <c r="AC82" s="4">
        <f t="shared" si="39"/>
        <v>30630.483333333326</v>
      </c>
    </row>
    <row r="83" spans="1:29" ht="13.5" customHeight="1" x14ac:dyDescent="0.25">
      <c r="A83" s="70">
        <v>43512</v>
      </c>
      <c r="B83" s="71" t="s">
        <v>12</v>
      </c>
      <c r="C83" s="72">
        <v>2</v>
      </c>
      <c r="D83" s="72">
        <v>3</v>
      </c>
      <c r="E83" s="71" t="s">
        <v>25</v>
      </c>
      <c r="F83" s="73">
        <v>2</v>
      </c>
      <c r="G83" s="71" t="s">
        <v>14</v>
      </c>
      <c r="H83" s="73">
        <v>2.35</v>
      </c>
      <c r="I83" s="74">
        <v>1.3</v>
      </c>
      <c r="J83" s="46">
        <f t="shared" si="20"/>
        <v>100</v>
      </c>
      <c r="K83" s="46">
        <f t="shared" si="21"/>
        <v>235</v>
      </c>
      <c r="L83" s="46">
        <f t="shared" si="22"/>
        <v>135</v>
      </c>
      <c r="M83" s="47">
        <f t="shared" si="23"/>
        <v>8606.3333333333339</v>
      </c>
      <c r="N83" s="24">
        <f t="shared" si="24"/>
        <v>100</v>
      </c>
      <c r="O83" s="24">
        <f t="shared" si="25"/>
        <v>235</v>
      </c>
      <c r="P83" s="25">
        <f t="shared" si="26"/>
        <v>799</v>
      </c>
      <c r="Q83" s="25" t="str">
        <f t="shared" si="27"/>
        <v/>
      </c>
      <c r="R83" s="25">
        <f t="shared" si="28"/>
        <v>699</v>
      </c>
      <c r="S83" s="4">
        <f t="shared" si="29"/>
        <v>16641.75</v>
      </c>
      <c r="T83" s="5">
        <f t="shared" si="30"/>
        <v>100</v>
      </c>
      <c r="U83" s="5">
        <f t="shared" si="31"/>
        <v>130</v>
      </c>
      <c r="V83" s="5">
        <f t="shared" si="32"/>
        <v>208</v>
      </c>
      <c r="W83" s="6">
        <f t="shared" si="33"/>
        <v>353.59999999999997</v>
      </c>
      <c r="X83" s="6">
        <f t="shared" si="34"/>
        <v>253.59999999999997</v>
      </c>
      <c r="Y83" s="4">
        <f t="shared" si="35"/>
        <v>6470.0000000000018</v>
      </c>
      <c r="Z83" s="32">
        <f t="shared" si="36"/>
        <v>300</v>
      </c>
      <c r="AA83" s="32">
        <f t="shared" si="37"/>
        <v>1387.6</v>
      </c>
      <c r="AB83" s="32">
        <f t="shared" si="38"/>
        <v>1087.5999999999999</v>
      </c>
      <c r="AC83" s="4">
        <f t="shared" si="39"/>
        <v>31718.083333333325</v>
      </c>
    </row>
    <row r="84" spans="1:29" ht="13.5" customHeight="1" x14ac:dyDescent="0.25">
      <c r="A84" s="70">
        <v>43519</v>
      </c>
      <c r="B84" s="71" t="s">
        <v>15</v>
      </c>
      <c r="C84" s="72">
        <v>1</v>
      </c>
      <c r="D84" s="72">
        <v>2</v>
      </c>
      <c r="E84" s="71" t="s">
        <v>26</v>
      </c>
      <c r="F84" s="73">
        <v>2.1</v>
      </c>
      <c r="G84" s="71" t="s">
        <v>14</v>
      </c>
      <c r="H84" s="73">
        <v>3.4</v>
      </c>
      <c r="I84" s="74">
        <v>1.6</v>
      </c>
      <c r="J84" s="46">
        <f t="shared" si="20"/>
        <v>100</v>
      </c>
      <c r="K84" s="46">
        <f t="shared" si="21"/>
        <v>340</v>
      </c>
      <c r="L84" s="46">
        <f t="shared" si="22"/>
        <v>240</v>
      </c>
      <c r="M84" s="47">
        <f t="shared" si="23"/>
        <v>8846.3333333333339</v>
      </c>
      <c r="N84" s="24">
        <f t="shared" si="24"/>
        <v>100</v>
      </c>
      <c r="O84" s="24">
        <f t="shared" si="25"/>
        <v>340</v>
      </c>
      <c r="P84" s="25">
        <f t="shared" si="26"/>
        <v>951.99999999999989</v>
      </c>
      <c r="Q84" s="25" t="str">
        <f t="shared" si="27"/>
        <v/>
      </c>
      <c r="R84" s="25">
        <f t="shared" si="28"/>
        <v>851.99999999999989</v>
      </c>
      <c r="S84" s="4">
        <f t="shared" si="29"/>
        <v>17493.75</v>
      </c>
      <c r="T84" s="5">
        <f t="shared" si="30"/>
        <v>100</v>
      </c>
      <c r="U84" s="5">
        <f t="shared" si="31"/>
        <v>160</v>
      </c>
      <c r="V84" s="5">
        <f t="shared" si="32"/>
        <v>272</v>
      </c>
      <c r="W84" s="6">
        <f t="shared" si="33"/>
        <v>353.6</v>
      </c>
      <c r="X84" s="6">
        <f t="shared" si="34"/>
        <v>253.60000000000002</v>
      </c>
      <c r="Y84" s="4">
        <f t="shared" si="35"/>
        <v>6723.6000000000022</v>
      </c>
      <c r="Z84" s="32">
        <f t="shared" si="36"/>
        <v>300</v>
      </c>
      <c r="AA84" s="32">
        <f t="shared" si="37"/>
        <v>1645.6</v>
      </c>
      <c r="AB84" s="32">
        <f t="shared" si="38"/>
        <v>1345.6</v>
      </c>
      <c r="AC84" s="4">
        <f t="shared" si="39"/>
        <v>33063.683333333327</v>
      </c>
    </row>
    <row r="85" spans="1:29" ht="13.5" customHeight="1" x14ac:dyDescent="0.25">
      <c r="A85" s="70">
        <v>43519</v>
      </c>
      <c r="B85" s="71" t="s">
        <v>15</v>
      </c>
      <c r="C85" s="72">
        <v>6</v>
      </c>
      <c r="D85" s="72">
        <v>11</v>
      </c>
      <c r="E85" s="71" t="s">
        <v>27</v>
      </c>
      <c r="F85" s="73">
        <v>2.4</v>
      </c>
      <c r="G85" s="71" t="s">
        <v>14</v>
      </c>
      <c r="H85" s="73">
        <v>2.8</v>
      </c>
      <c r="I85" s="74">
        <v>1.7</v>
      </c>
      <c r="J85" s="46">
        <f t="shared" si="20"/>
        <v>100</v>
      </c>
      <c r="K85" s="46">
        <f t="shared" si="21"/>
        <v>280</v>
      </c>
      <c r="L85" s="46">
        <f t="shared" si="22"/>
        <v>180</v>
      </c>
      <c r="M85" s="47">
        <f t="shared" si="23"/>
        <v>9026.3333333333339</v>
      </c>
      <c r="N85" s="24">
        <f t="shared" si="24"/>
        <v>100</v>
      </c>
      <c r="O85" s="24">
        <f t="shared" si="25"/>
        <v>280</v>
      </c>
      <c r="P85" s="25">
        <f t="shared" si="26"/>
        <v>546</v>
      </c>
      <c r="Q85" s="25" t="str">
        <f t="shared" si="27"/>
        <v/>
      </c>
      <c r="R85" s="25">
        <f t="shared" si="28"/>
        <v>446</v>
      </c>
      <c r="S85" s="4">
        <f t="shared" si="29"/>
        <v>17939.75</v>
      </c>
      <c r="T85" s="5">
        <f t="shared" si="30"/>
        <v>100</v>
      </c>
      <c r="U85" s="5">
        <f t="shared" si="31"/>
        <v>170</v>
      </c>
      <c r="V85" s="5">
        <f t="shared" si="32"/>
        <v>221</v>
      </c>
      <c r="W85" s="6">
        <f t="shared" si="33"/>
        <v>265.2</v>
      </c>
      <c r="X85" s="6">
        <f t="shared" si="34"/>
        <v>165.2</v>
      </c>
      <c r="Y85" s="4">
        <f t="shared" si="35"/>
        <v>6888.800000000002</v>
      </c>
      <c r="Z85" s="32">
        <f t="shared" si="36"/>
        <v>300</v>
      </c>
      <c r="AA85" s="32">
        <f t="shared" si="37"/>
        <v>1091.2</v>
      </c>
      <c r="AB85" s="32">
        <f t="shared" si="38"/>
        <v>791.2</v>
      </c>
      <c r="AC85" s="4">
        <f t="shared" si="39"/>
        <v>33854.883333333324</v>
      </c>
    </row>
    <row r="86" spans="1:29" ht="13.5" customHeight="1" x14ac:dyDescent="0.25">
      <c r="A86" s="70">
        <v>43519</v>
      </c>
      <c r="B86" s="71" t="s">
        <v>15</v>
      </c>
      <c r="C86" s="72">
        <v>9</v>
      </c>
      <c r="D86" s="72">
        <v>8</v>
      </c>
      <c r="E86" s="71" t="s">
        <v>24</v>
      </c>
      <c r="F86" s="73">
        <v>2.2000000000000002</v>
      </c>
      <c r="G86" s="71" t="s">
        <v>14</v>
      </c>
      <c r="H86" s="73">
        <v>1.95</v>
      </c>
      <c r="I86" s="74">
        <v>1.3</v>
      </c>
      <c r="J86" s="46">
        <f t="shared" si="20"/>
        <v>100</v>
      </c>
      <c r="K86" s="46">
        <f t="shared" si="21"/>
        <v>195</v>
      </c>
      <c r="L86" s="46">
        <f t="shared" si="22"/>
        <v>95</v>
      </c>
      <c r="M86" s="47">
        <f t="shared" si="23"/>
        <v>9121.3333333333339</v>
      </c>
      <c r="N86" s="24">
        <f t="shared" si="24"/>
        <v>100</v>
      </c>
      <c r="O86" s="24">
        <f t="shared" si="25"/>
        <v>195</v>
      </c>
      <c r="P86" s="25">
        <f t="shared" si="26"/>
        <v>292.5</v>
      </c>
      <c r="Q86" s="25" t="str">
        <f t="shared" si="27"/>
        <v/>
      </c>
      <c r="R86" s="25">
        <f t="shared" si="28"/>
        <v>192.5</v>
      </c>
      <c r="S86" s="4">
        <f t="shared" si="29"/>
        <v>18132.25</v>
      </c>
      <c r="T86" s="5">
        <f t="shared" si="30"/>
        <v>100</v>
      </c>
      <c r="U86" s="5">
        <f t="shared" si="31"/>
        <v>130</v>
      </c>
      <c r="V86" s="5">
        <f t="shared" si="32"/>
        <v>156</v>
      </c>
      <c r="W86" s="6">
        <f t="shared" si="33"/>
        <v>187.2</v>
      </c>
      <c r="X86" s="6">
        <f t="shared" si="34"/>
        <v>87.199999999999989</v>
      </c>
      <c r="Y86" s="4">
        <f t="shared" si="35"/>
        <v>6976.0000000000018</v>
      </c>
      <c r="Z86" s="32">
        <f t="shared" si="36"/>
        <v>300</v>
      </c>
      <c r="AA86" s="32">
        <f t="shared" si="37"/>
        <v>674.7</v>
      </c>
      <c r="AB86" s="32">
        <f t="shared" si="38"/>
        <v>374.70000000000005</v>
      </c>
      <c r="AC86" s="4">
        <f t="shared" si="39"/>
        <v>34229.583333333321</v>
      </c>
    </row>
    <row r="87" spans="1:29" ht="13.5" customHeight="1" x14ac:dyDescent="0.25">
      <c r="A87" s="70">
        <v>43526</v>
      </c>
      <c r="B87" s="71" t="s">
        <v>12</v>
      </c>
      <c r="C87" s="72">
        <v>2</v>
      </c>
      <c r="D87" s="72">
        <v>5</v>
      </c>
      <c r="E87" s="71" t="s">
        <v>25</v>
      </c>
      <c r="F87" s="73">
        <v>1.5</v>
      </c>
      <c r="G87" s="71" t="s">
        <v>14</v>
      </c>
      <c r="H87" s="73">
        <v>1.5</v>
      </c>
      <c r="I87" s="74">
        <v>1.2</v>
      </c>
      <c r="J87" s="46">
        <f t="shared" si="20"/>
        <v>100</v>
      </c>
      <c r="K87" s="46">
        <f t="shared" si="21"/>
        <v>150</v>
      </c>
      <c r="L87" s="46">
        <f t="shared" si="22"/>
        <v>50</v>
      </c>
      <c r="M87" s="47">
        <f t="shared" si="23"/>
        <v>9171.3333333333339</v>
      </c>
      <c r="N87" s="24">
        <f t="shared" si="24"/>
        <v>100</v>
      </c>
      <c r="O87" s="24">
        <f t="shared" si="25"/>
        <v>150</v>
      </c>
      <c r="P87" s="25">
        <f t="shared" si="26"/>
        <v>345</v>
      </c>
      <c r="Q87" s="25" t="str">
        <f t="shared" si="27"/>
        <v/>
      </c>
      <c r="R87" s="25">
        <f t="shared" si="28"/>
        <v>245</v>
      </c>
      <c r="S87" s="4">
        <f t="shared" si="29"/>
        <v>18377.25</v>
      </c>
      <c r="T87" s="5">
        <f t="shared" si="30"/>
        <v>100</v>
      </c>
      <c r="U87" s="5">
        <f t="shared" si="31"/>
        <v>120</v>
      </c>
      <c r="V87" s="5">
        <f t="shared" si="32"/>
        <v>144</v>
      </c>
      <c r="W87" s="6">
        <f t="shared" si="33"/>
        <v>230.4</v>
      </c>
      <c r="X87" s="6">
        <f t="shared" si="34"/>
        <v>130.4</v>
      </c>
      <c r="Y87" s="4">
        <f t="shared" si="35"/>
        <v>7106.4000000000015</v>
      </c>
      <c r="Z87" s="32">
        <f t="shared" si="36"/>
        <v>300</v>
      </c>
      <c r="AA87" s="32">
        <f t="shared" si="37"/>
        <v>725.4</v>
      </c>
      <c r="AB87" s="32">
        <f t="shared" si="38"/>
        <v>425.4</v>
      </c>
      <c r="AC87" s="4">
        <f t="shared" si="39"/>
        <v>34654.983333333323</v>
      </c>
    </row>
    <row r="88" spans="1:29" ht="13.5" customHeight="1" x14ac:dyDescent="0.25">
      <c r="A88" s="70">
        <v>43526</v>
      </c>
      <c r="B88" s="71" t="s">
        <v>12</v>
      </c>
      <c r="C88" s="72">
        <v>3</v>
      </c>
      <c r="D88" s="72">
        <v>7</v>
      </c>
      <c r="E88" s="71" t="s">
        <v>28</v>
      </c>
      <c r="F88" s="73">
        <v>2.4</v>
      </c>
      <c r="G88" s="71" t="s">
        <v>14</v>
      </c>
      <c r="H88" s="73">
        <v>2.2999999999999998</v>
      </c>
      <c r="I88" s="74">
        <v>1.2</v>
      </c>
      <c r="J88" s="46">
        <f t="shared" si="20"/>
        <v>100</v>
      </c>
      <c r="K88" s="46">
        <f t="shared" si="21"/>
        <v>229.99999999999997</v>
      </c>
      <c r="L88" s="46">
        <f t="shared" si="22"/>
        <v>129.99999999999997</v>
      </c>
      <c r="M88" s="47">
        <f t="shared" si="23"/>
        <v>9301.3333333333339</v>
      </c>
      <c r="N88" s="24">
        <f t="shared" si="24"/>
        <v>100</v>
      </c>
      <c r="O88" s="24">
        <f t="shared" si="25"/>
        <v>229.99999999999997</v>
      </c>
      <c r="P88" s="25" t="str">
        <f t="shared" si="26"/>
        <v/>
      </c>
      <c r="Q88" s="25" t="str">
        <f t="shared" si="27"/>
        <v/>
      </c>
      <c r="R88" s="25">
        <f t="shared" si="28"/>
        <v>-100</v>
      </c>
      <c r="S88" s="4">
        <f t="shared" si="29"/>
        <v>18277.25</v>
      </c>
      <c r="T88" s="5">
        <f t="shared" si="30"/>
        <v>100</v>
      </c>
      <c r="U88" s="5">
        <f t="shared" si="31"/>
        <v>120</v>
      </c>
      <c r="V88" s="5">
        <f t="shared" si="32"/>
        <v>192</v>
      </c>
      <c r="W88" s="6">
        <f t="shared" si="33"/>
        <v>288</v>
      </c>
      <c r="X88" s="6">
        <f t="shared" si="34"/>
        <v>188</v>
      </c>
      <c r="Y88" s="4">
        <f t="shared" si="35"/>
        <v>7294.4000000000015</v>
      </c>
      <c r="Z88" s="32">
        <f t="shared" si="36"/>
        <v>300</v>
      </c>
      <c r="AA88" s="32">
        <f t="shared" si="37"/>
        <v>518</v>
      </c>
      <c r="AB88" s="32">
        <f t="shared" si="38"/>
        <v>218</v>
      </c>
      <c r="AC88" s="4">
        <f t="shared" si="39"/>
        <v>34872.983333333323</v>
      </c>
    </row>
    <row r="89" spans="1:29" ht="13.5" customHeight="1" x14ac:dyDescent="0.25">
      <c r="A89" s="70">
        <v>43526</v>
      </c>
      <c r="B89" s="71" t="s">
        <v>12</v>
      </c>
      <c r="C89" s="72">
        <v>5</v>
      </c>
      <c r="D89" s="72">
        <v>4</v>
      </c>
      <c r="E89" s="71" t="s">
        <v>29</v>
      </c>
      <c r="F89" s="73">
        <v>2.7</v>
      </c>
      <c r="G89" s="71" t="s">
        <v>30</v>
      </c>
      <c r="H89" s="73">
        <v>3.3</v>
      </c>
      <c r="I89" s="74">
        <v>1.6</v>
      </c>
      <c r="J89" s="46">
        <f t="shared" si="20"/>
        <v>100</v>
      </c>
      <c r="K89" s="46" t="str">
        <f t="shared" si="21"/>
        <v/>
      </c>
      <c r="L89" s="46">
        <f t="shared" si="22"/>
        <v>-100</v>
      </c>
      <c r="M89" s="47">
        <f t="shared" si="23"/>
        <v>9201.3333333333339</v>
      </c>
      <c r="N89" s="24">
        <f t="shared" si="24"/>
        <v>100</v>
      </c>
      <c r="O89" s="24" t="str">
        <f t="shared" si="25"/>
        <v/>
      </c>
      <c r="P89" s="25" t="str">
        <f t="shared" si="26"/>
        <v/>
      </c>
      <c r="Q89" s="25" t="str">
        <f t="shared" si="27"/>
        <v/>
      </c>
      <c r="R89" s="25">
        <f t="shared" si="28"/>
        <v>-100</v>
      </c>
      <c r="S89" s="4">
        <f t="shared" si="29"/>
        <v>18177.25</v>
      </c>
      <c r="T89" s="5">
        <f t="shared" si="30"/>
        <v>100</v>
      </c>
      <c r="U89" s="5">
        <f t="shared" si="31"/>
        <v>160</v>
      </c>
      <c r="V89" s="5">
        <f t="shared" si="32"/>
        <v>240</v>
      </c>
      <c r="W89" s="6" t="str">
        <f t="shared" si="33"/>
        <v/>
      </c>
      <c r="X89" s="6">
        <f t="shared" si="34"/>
        <v>-100</v>
      </c>
      <c r="Y89" s="4">
        <f t="shared" si="35"/>
        <v>7194.4000000000015</v>
      </c>
      <c r="Z89" s="32">
        <f t="shared" si="36"/>
        <v>300</v>
      </c>
      <c r="AA89" s="32" t="str">
        <f t="shared" si="37"/>
        <v/>
      </c>
      <c r="AB89" s="32">
        <f t="shared" si="38"/>
        <v>-300</v>
      </c>
      <c r="AC89" s="4">
        <f t="shared" si="39"/>
        <v>34572.983333333323</v>
      </c>
    </row>
    <row r="90" spans="1:29" ht="13.5" customHeight="1" x14ac:dyDescent="0.25">
      <c r="A90" s="70">
        <v>43533</v>
      </c>
      <c r="B90" s="71" t="s">
        <v>12</v>
      </c>
      <c r="C90" s="72">
        <v>3</v>
      </c>
      <c r="D90" s="72">
        <v>6</v>
      </c>
      <c r="E90" s="71" t="s">
        <v>31</v>
      </c>
      <c r="F90" s="73">
        <v>2.7</v>
      </c>
      <c r="G90" s="71" t="s">
        <v>32</v>
      </c>
      <c r="H90" s="73">
        <v>2.8</v>
      </c>
      <c r="I90" s="74">
        <v>1.5</v>
      </c>
      <c r="J90" s="46">
        <f t="shared" si="20"/>
        <v>100</v>
      </c>
      <c r="K90" s="46" t="str">
        <f t="shared" si="21"/>
        <v/>
      </c>
      <c r="L90" s="46">
        <f t="shared" si="22"/>
        <v>-100</v>
      </c>
      <c r="M90" s="47">
        <f t="shared" si="23"/>
        <v>9101.3333333333339</v>
      </c>
      <c r="N90" s="24">
        <f t="shared" si="24"/>
        <v>100</v>
      </c>
      <c r="O90" s="24" t="str">
        <f t="shared" si="25"/>
        <v/>
      </c>
      <c r="P90" s="25" t="str">
        <f t="shared" si="26"/>
        <v/>
      </c>
      <c r="Q90" s="25" t="str">
        <f t="shared" si="27"/>
        <v/>
      </c>
      <c r="R90" s="25">
        <f t="shared" si="28"/>
        <v>-100</v>
      </c>
      <c r="S90" s="4">
        <f t="shared" si="29"/>
        <v>18077.25</v>
      </c>
      <c r="T90" s="5">
        <f t="shared" si="30"/>
        <v>100</v>
      </c>
      <c r="U90" s="5">
        <f t="shared" si="31"/>
        <v>150</v>
      </c>
      <c r="V90" s="5" t="str">
        <f t="shared" si="32"/>
        <v/>
      </c>
      <c r="W90" s="6" t="str">
        <f t="shared" si="33"/>
        <v/>
      </c>
      <c r="X90" s="6">
        <f t="shared" si="34"/>
        <v>-100</v>
      </c>
      <c r="Y90" s="4">
        <f t="shared" si="35"/>
        <v>7094.4000000000015</v>
      </c>
      <c r="Z90" s="32">
        <f t="shared" si="36"/>
        <v>300</v>
      </c>
      <c r="AA90" s="32" t="str">
        <f t="shared" si="37"/>
        <v/>
      </c>
      <c r="AB90" s="32">
        <f t="shared" si="38"/>
        <v>-300</v>
      </c>
      <c r="AC90" s="4">
        <f t="shared" si="39"/>
        <v>34272.983333333323</v>
      </c>
    </row>
    <row r="91" spans="1:29" ht="13.5" customHeight="1" x14ac:dyDescent="0.25">
      <c r="A91" s="70">
        <v>43533</v>
      </c>
      <c r="B91" s="71" t="s">
        <v>12</v>
      </c>
      <c r="C91" s="72">
        <v>8</v>
      </c>
      <c r="D91" s="72">
        <v>7</v>
      </c>
      <c r="E91" s="71" t="s">
        <v>24</v>
      </c>
      <c r="F91" s="73">
        <v>1.8</v>
      </c>
      <c r="G91" s="71"/>
      <c r="H91" s="73">
        <v>1.7</v>
      </c>
      <c r="I91" s="74"/>
      <c r="J91" s="46">
        <f t="shared" si="20"/>
        <v>100</v>
      </c>
      <c r="K91" s="46" t="str">
        <f t="shared" si="21"/>
        <v/>
      </c>
      <c r="L91" s="46">
        <f t="shared" si="22"/>
        <v>-100</v>
      </c>
      <c r="M91" s="47">
        <f t="shared" si="23"/>
        <v>9001.3333333333339</v>
      </c>
      <c r="N91" s="24">
        <f t="shared" si="24"/>
        <v>100</v>
      </c>
      <c r="O91" s="24" t="str">
        <f t="shared" si="25"/>
        <v/>
      </c>
      <c r="P91" s="25" t="str">
        <f t="shared" si="26"/>
        <v/>
      </c>
      <c r="Q91" s="25" t="str">
        <f t="shared" si="27"/>
        <v/>
      </c>
      <c r="R91" s="25">
        <f t="shared" si="28"/>
        <v>-100</v>
      </c>
      <c r="S91" s="4">
        <f t="shared" si="29"/>
        <v>17977.25</v>
      </c>
      <c r="T91" s="5">
        <f t="shared" si="30"/>
        <v>100</v>
      </c>
      <c r="U91" s="5" t="str">
        <f t="shared" si="31"/>
        <v/>
      </c>
      <c r="V91" s="5" t="str">
        <f t="shared" si="32"/>
        <v/>
      </c>
      <c r="W91" s="6" t="str">
        <f t="shared" si="33"/>
        <v/>
      </c>
      <c r="X91" s="6">
        <f t="shared" si="34"/>
        <v>-100</v>
      </c>
      <c r="Y91" s="4">
        <f t="shared" si="35"/>
        <v>6994.4000000000015</v>
      </c>
      <c r="Z91" s="32">
        <f t="shared" si="36"/>
        <v>300</v>
      </c>
      <c r="AA91" s="32" t="str">
        <f t="shared" si="37"/>
        <v/>
      </c>
      <c r="AB91" s="32">
        <f t="shared" si="38"/>
        <v>-300</v>
      </c>
      <c r="AC91" s="4">
        <f t="shared" si="39"/>
        <v>33972.983333333323</v>
      </c>
    </row>
    <row r="92" spans="1:29" ht="13.5" customHeight="1" x14ac:dyDescent="0.25">
      <c r="A92" s="77">
        <v>43561</v>
      </c>
      <c r="B92" s="78" t="s">
        <v>15</v>
      </c>
      <c r="C92" s="79">
        <v>8</v>
      </c>
      <c r="D92" s="79">
        <v>14</v>
      </c>
      <c r="E92" s="78" t="s">
        <v>33</v>
      </c>
      <c r="F92" s="80">
        <v>2.9</v>
      </c>
      <c r="G92" s="78"/>
      <c r="H92" s="80">
        <v>3.1</v>
      </c>
      <c r="I92" s="80"/>
      <c r="J92" s="46">
        <f t="shared" si="20"/>
        <v>100</v>
      </c>
      <c r="K92" s="46" t="str">
        <f t="shared" si="21"/>
        <v/>
      </c>
      <c r="L92" s="46">
        <f t="shared" si="22"/>
        <v>-100</v>
      </c>
      <c r="M92" s="47">
        <f t="shared" si="23"/>
        <v>8901.3333333333339</v>
      </c>
      <c r="N92" s="24">
        <f t="shared" si="24"/>
        <v>100</v>
      </c>
      <c r="O92" s="24" t="str">
        <f t="shared" si="25"/>
        <v/>
      </c>
      <c r="P92" s="25" t="str">
        <f t="shared" si="26"/>
        <v/>
      </c>
      <c r="Q92" s="25" t="str">
        <f t="shared" si="27"/>
        <v/>
      </c>
      <c r="R92" s="25">
        <f t="shared" si="28"/>
        <v>-100</v>
      </c>
      <c r="S92" s="4">
        <f t="shared" si="29"/>
        <v>17877.25</v>
      </c>
      <c r="T92" s="5">
        <f t="shared" si="30"/>
        <v>100</v>
      </c>
      <c r="U92" s="5" t="str">
        <f t="shared" si="31"/>
        <v/>
      </c>
      <c r="V92" s="5" t="str">
        <f t="shared" si="32"/>
        <v/>
      </c>
      <c r="W92" s="6" t="str">
        <f t="shared" si="33"/>
        <v/>
      </c>
      <c r="X92" s="6">
        <f t="shared" si="34"/>
        <v>-100</v>
      </c>
      <c r="Y92" s="4">
        <f t="shared" si="35"/>
        <v>6894.4000000000015</v>
      </c>
      <c r="Z92" s="32">
        <f t="shared" si="36"/>
        <v>300</v>
      </c>
      <c r="AA92" s="32" t="str">
        <f t="shared" si="37"/>
        <v/>
      </c>
      <c r="AB92" s="32">
        <f t="shared" si="38"/>
        <v>-300</v>
      </c>
      <c r="AC92" s="4">
        <f t="shared" si="39"/>
        <v>33672.983333333323</v>
      </c>
    </row>
    <row r="93" spans="1:29" ht="13.5" customHeight="1" x14ac:dyDescent="0.25">
      <c r="A93" s="77">
        <v>43568</v>
      </c>
      <c r="B93" s="78" t="s">
        <v>15</v>
      </c>
      <c r="C93" s="79">
        <v>8</v>
      </c>
      <c r="D93" s="79">
        <v>3</v>
      </c>
      <c r="E93" s="78" t="s">
        <v>34</v>
      </c>
      <c r="F93" s="80">
        <v>2</v>
      </c>
      <c r="G93" s="78" t="s">
        <v>32</v>
      </c>
      <c r="H93" s="80">
        <v>1.95</v>
      </c>
      <c r="I93" s="80">
        <v>1.2</v>
      </c>
      <c r="J93" s="46">
        <f t="shared" si="20"/>
        <v>100</v>
      </c>
      <c r="K93" s="46" t="str">
        <f t="shared" si="21"/>
        <v/>
      </c>
      <c r="L93" s="46">
        <f t="shared" si="22"/>
        <v>-100</v>
      </c>
      <c r="M93" s="47">
        <f t="shared" si="23"/>
        <v>8801.3333333333339</v>
      </c>
      <c r="N93" s="24">
        <f t="shared" si="24"/>
        <v>100</v>
      </c>
      <c r="O93" s="24" t="str">
        <f t="shared" si="25"/>
        <v/>
      </c>
      <c r="P93" s="25" t="str">
        <f t="shared" si="26"/>
        <v/>
      </c>
      <c r="Q93" s="25" t="str">
        <f t="shared" si="27"/>
        <v/>
      </c>
      <c r="R93" s="25">
        <f t="shared" si="28"/>
        <v>-100</v>
      </c>
      <c r="S93" s="4">
        <f t="shared" si="29"/>
        <v>17777.25</v>
      </c>
      <c r="T93" s="5">
        <f t="shared" si="30"/>
        <v>100</v>
      </c>
      <c r="U93" s="5">
        <f t="shared" si="31"/>
        <v>120</v>
      </c>
      <c r="V93" s="5">
        <f t="shared" si="32"/>
        <v>156</v>
      </c>
      <c r="W93" s="6">
        <f t="shared" si="33"/>
        <v>187.2</v>
      </c>
      <c r="X93" s="6">
        <f t="shared" si="34"/>
        <v>87.199999999999989</v>
      </c>
      <c r="Y93" s="4">
        <f t="shared" si="35"/>
        <v>6981.6000000000013</v>
      </c>
      <c r="Z93" s="32">
        <f t="shared" si="36"/>
        <v>300</v>
      </c>
      <c r="AA93" s="32">
        <f t="shared" si="37"/>
        <v>187.2</v>
      </c>
      <c r="AB93" s="32">
        <f t="shared" si="38"/>
        <v>-112.80000000000001</v>
      </c>
      <c r="AC93" s="4">
        <f t="shared" si="39"/>
        <v>33560.18333333332</v>
      </c>
    </row>
    <row r="94" spans="1:29" ht="13.5" customHeight="1" x14ac:dyDescent="0.25">
      <c r="A94" s="70">
        <v>43575</v>
      </c>
      <c r="B94" s="71" t="s">
        <v>15</v>
      </c>
      <c r="C94" s="72">
        <v>7</v>
      </c>
      <c r="D94" s="72">
        <v>7</v>
      </c>
      <c r="E94" s="71" t="s">
        <v>35</v>
      </c>
      <c r="F94" s="73">
        <v>2.7</v>
      </c>
      <c r="G94" s="71" t="s">
        <v>30</v>
      </c>
      <c r="H94" s="73">
        <v>2.7</v>
      </c>
      <c r="I94" s="74">
        <v>1.3</v>
      </c>
      <c r="J94" s="46">
        <f t="shared" si="20"/>
        <v>100</v>
      </c>
      <c r="K94" s="46" t="str">
        <f t="shared" si="21"/>
        <v/>
      </c>
      <c r="L94" s="46">
        <f t="shared" si="22"/>
        <v>-100</v>
      </c>
      <c r="M94" s="47">
        <f t="shared" si="23"/>
        <v>8701.3333333333339</v>
      </c>
      <c r="N94" s="24">
        <f t="shared" si="24"/>
        <v>100</v>
      </c>
      <c r="O94" s="24" t="str">
        <f t="shared" si="25"/>
        <v/>
      </c>
      <c r="P94" s="25" t="str">
        <f t="shared" si="26"/>
        <v/>
      </c>
      <c r="Q94" s="25" t="str">
        <f t="shared" si="27"/>
        <v/>
      </c>
      <c r="R94" s="25">
        <f t="shared" si="28"/>
        <v>-100</v>
      </c>
      <c r="S94" s="4">
        <f t="shared" si="29"/>
        <v>17677.25</v>
      </c>
      <c r="T94" s="5">
        <f t="shared" si="30"/>
        <v>100</v>
      </c>
      <c r="U94" s="5">
        <f t="shared" si="31"/>
        <v>130</v>
      </c>
      <c r="V94" s="5">
        <f t="shared" si="32"/>
        <v>156</v>
      </c>
      <c r="W94" s="6">
        <f t="shared" si="33"/>
        <v>234</v>
      </c>
      <c r="X94" s="6">
        <f t="shared" si="34"/>
        <v>134</v>
      </c>
      <c r="Y94" s="4">
        <f t="shared" si="35"/>
        <v>7115.6000000000013</v>
      </c>
      <c r="Z94" s="32">
        <f t="shared" si="36"/>
        <v>300</v>
      </c>
      <c r="AA94" s="32">
        <f t="shared" si="37"/>
        <v>234</v>
      </c>
      <c r="AB94" s="32">
        <f t="shared" si="38"/>
        <v>-66</v>
      </c>
      <c r="AC94" s="4">
        <f t="shared" si="39"/>
        <v>33494.18333333332</v>
      </c>
    </row>
    <row r="95" spans="1:29" ht="13.5" customHeight="1" x14ac:dyDescent="0.25">
      <c r="A95" s="70">
        <v>43589</v>
      </c>
      <c r="B95" s="71" t="s">
        <v>12</v>
      </c>
      <c r="C95" s="72">
        <v>4</v>
      </c>
      <c r="D95" s="72">
        <v>4</v>
      </c>
      <c r="E95" s="71" t="s">
        <v>36</v>
      </c>
      <c r="F95" s="73">
        <v>2.6</v>
      </c>
      <c r="G95" s="71" t="s">
        <v>30</v>
      </c>
      <c r="H95" s="73">
        <v>2.35</v>
      </c>
      <c r="I95" s="74">
        <v>1.2</v>
      </c>
      <c r="J95" s="46">
        <f t="shared" si="20"/>
        <v>100</v>
      </c>
      <c r="K95" s="46" t="str">
        <f t="shared" si="21"/>
        <v/>
      </c>
      <c r="L95" s="46">
        <f t="shared" si="22"/>
        <v>-100</v>
      </c>
      <c r="M95" s="47">
        <f t="shared" si="23"/>
        <v>8601.3333333333339</v>
      </c>
      <c r="N95" s="24">
        <f t="shared" si="24"/>
        <v>100</v>
      </c>
      <c r="O95" s="24" t="str">
        <f t="shared" si="25"/>
        <v/>
      </c>
      <c r="P95" s="25" t="str">
        <f t="shared" si="26"/>
        <v/>
      </c>
      <c r="Q95" s="25" t="str">
        <f t="shared" si="27"/>
        <v/>
      </c>
      <c r="R95" s="25">
        <f t="shared" si="28"/>
        <v>-100</v>
      </c>
      <c r="S95" s="4">
        <f t="shared" si="29"/>
        <v>17577.25</v>
      </c>
      <c r="T95" s="5">
        <f t="shared" si="30"/>
        <v>100</v>
      </c>
      <c r="U95" s="5">
        <f t="shared" si="31"/>
        <v>120</v>
      </c>
      <c r="V95" s="5">
        <f t="shared" si="32"/>
        <v>180</v>
      </c>
      <c r="W95" s="6">
        <f t="shared" si="33"/>
        <v>306</v>
      </c>
      <c r="X95" s="6">
        <f t="shared" si="34"/>
        <v>206</v>
      </c>
      <c r="Y95" s="4">
        <f t="shared" si="35"/>
        <v>7321.6000000000013</v>
      </c>
      <c r="Z95" s="32">
        <f t="shared" si="36"/>
        <v>300</v>
      </c>
      <c r="AA95" s="32">
        <f t="shared" si="37"/>
        <v>306</v>
      </c>
      <c r="AB95" s="32">
        <f t="shared" si="38"/>
        <v>6</v>
      </c>
      <c r="AC95" s="4">
        <f t="shared" si="39"/>
        <v>33500.18333333332</v>
      </c>
    </row>
    <row r="96" spans="1:29" ht="13.5" customHeight="1" x14ac:dyDescent="0.25">
      <c r="A96" s="70">
        <v>43596</v>
      </c>
      <c r="B96" s="71" t="s">
        <v>15</v>
      </c>
      <c r="C96" s="72">
        <v>3</v>
      </c>
      <c r="D96" s="72">
        <v>1</v>
      </c>
      <c r="E96" s="71" t="s">
        <v>37</v>
      </c>
      <c r="F96" s="73">
        <v>2.1</v>
      </c>
      <c r="G96" s="71" t="s">
        <v>14</v>
      </c>
      <c r="H96" s="73">
        <v>2.4</v>
      </c>
      <c r="I96" s="74">
        <v>1.5</v>
      </c>
      <c r="J96" s="46">
        <f t="shared" si="20"/>
        <v>100</v>
      </c>
      <c r="K96" s="46">
        <f t="shared" si="21"/>
        <v>240</v>
      </c>
      <c r="L96" s="46">
        <f t="shared" si="22"/>
        <v>140</v>
      </c>
      <c r="M96" s="47">
        <f t="shared" si="23"/>
        <v>8741.3333333333339</v>
      </c>
      <c r="N96" s="24">
        <f t="shared" si="24"/>
        <v>100</v>
      </c>
      <c r="O96" s="24">
        <f t="shared" si="25"/>
        <v>240</v>
      </c>
      <c r="P96" s="25">
        <f t="shared" si="26"/>
        <v>624</v>
      </c>
      <c r="Q96" s="25" t="str">
        <f t="shared" si="27"/>
        <v/>
      </c>
      <c r="R96" s="25">
        <f t="shared" si="28"/>
        <v>524</v>
      </c>
      <c r="S96" s="4">
        <f t="shared" si="29"/>
        <v>18101.25</v>
      </c>
      <c r="T96" s="5">
        <f t="shared" si="30"/>
        <v>100</v>
      </c>
      <c r="U96" s="5">
        <f t="shared" si="31"/>
        <v>150</v>
      </c>
      <c r="V96" s="5">
        <f t="shared" si="32"/>
        <v>255</v>
      </c>
      <c r="W96" s="6">
        <f t="shared" si="33"/>
        <v>382.5</v>
      </c>
      <c r="X96" s="6">
        <f t="shared" si="34"/>
        <v>282.5</v>
      </c>
      <c r="Y96" s="4">
        <f t="shared" si="35"/>
        <v>7604.1000000000013</v>
      </c>
      <c r="Z96" s="32">
        <f t="shared" si="36"/>
        <v>300</v>
      </c>
      <c r="AA96" s="32">
        <f t="shared" si="37"/>
        <v>1246.5</v>
      </c>
      <c r="AB96" s="32">
        <f t="shared" si="38"/>
        <v>946.5</v>
      </c>
      <c r="AC96" s="4">
        <f t="shared" si="39"/>
        <v>34446.68333333332</v>
      </c>
    </row>
    <row r="97" spans="1:29" ht="13.5" customHeight="1" x14ac:dyDescent="0.25">
      <c r="A97" s="70">
        <v>43596</v>
      </c>
      <c r="B97" s="71" t="s">
        <v>15</v>
      </c>
      <c r="C97" s="72">
        <v>4</v>
      </c>
      <c r="D97" s="72">
        <v>5</v>
      </c>
      <c r="E97" s="71" t="s">
        <v>38</v>
      </c>
      <c r="F97" s="73">
        <v>2.8</v>
      </c>
      <c r="G97" s="71" t="s">
        <v>14</v>
      </c>
      <c r="H97" s="73">
        <v>2.6</v>
      </c>
      <c r="I97" s="74">
        <v>1.7</v>
      </c>
      <c r="J97" s="46">
        <f t="shared" si="20"/>
        <v>100</v>
      </c>
      <c r="K97" s="46">
        <f t="shared" si="21"/>
        <v>260</v>
      </c>
      <c r="L97" s="46">
        <f t="shared" si="22"/>
        <v>160</v>
      </c>
      <c r="M97" s="47">
        <f t="shared" si="23"/>
        <v>8901.3333333333339</v>
      </c>
      <c r="N97" s="24">
        <f t="shared" si="24"/>
        <v>100</v>
      </c>
      <c r="O97" s="24">
        <f t="shared" si="25"/>
        <v>260</v>
      </c>
      <c r="P97" s="25">
        <f t="shared" si="26"/>
        <v>806</v>
      </c>
      <c r="Q97" s="25" t="str">
        <f t="shared" si="27"/>
        <v/>
      </c>
      <c r="R97" s="25">
        <f t="shared" si="28"/>
        <v>706</v>
      </c>
      <c r="S97" s="4">
        <f t="shared" si="29"/>
        <v>18807.25</v>
      </c>
      <c r="T97" s="5">
        <f t="shared" si="30"/>
        <v>100</v>
      </c>
      <c r="U97" s="5">
        <f t="shared" si="31"/>
        <v>170</v>
      </c>
      <c r="V97" s="5">
        <f t="shared" si="32"/>
        <v>255</v>
      </c>
      <c r="W97" s="6">
        <f t="shared" si="33"/>
        <v>357</v>
      </c>
      <c r="X97" s="6">
        <f t="shared" si="34"/>
        <v>257</v>
      </c>
      <c r="Y97" s="4">
        <f t="shared" si="35"/>
        <v>7861.1000000000013</v>
      </c>
      <c r="Z97" s="32">
        <f t="shared" si="36"/>
        <v>300</v>
      </c>
      <c r="AA97" s="32">
        <f t="shared" si="37"/>
        <v>1423</v>
      </c>
      <c r="AB97" s="32">
        <f t="shared" si="38"/>
        <v>1123</v>
      </c>
      <c r="AC97" s="4">
        <f t="shared" si="39"/>
        <v>35569.68333333332</v>
      </c>
    </row>
    <row r="98" spans="1:29" ht="13.5" customHeight="1" x14ac:dyDescent="0.25">
      <c r="A98" s="70">
        <v>43603</v>
      </c>
      <c r="B98" s="71" t="s">
        <v>12</v>
      </c>
      <c r="C98" s="72">
        <v>4</v>
      </c>
      <c r="D98" s="72">
        <v>3</v>
      </c>
      <c r="E98" s="71" t="s">
        <v>39</v>
      </c>
      <c r="F98" s="73">
        <v>2.5</v>
      </c>
      <c r="G98" s="71" t="s">
        <v>14</v>
      </c>
      <c r="H98" s="73">
        <v>3.1</v>
      </c>
      <c r="I98" s="74">
        <v>1.5</v>
      </c>
      <c r="J98" s="46">
        <f t="shared" si="20"/>
        <v>100</v>
      </c>
      <c r="K98" s="46">
        <f t="shared" si="21"/>
        <v>310</v>
      </c>
      <c r="L98" s="46">
        <f t="shared" si="22"/>
        <v>210</v>
      </c>
      <c r="M98" s="47">
        <f t="shared" si="23"/>
        <v>9111.3333333333339</v>
      </c>
      <c r="N98" s="24">
        <f t="shared" si="24"/>
        <v>100</v>
      </c>
      <c r="O98" s="24">
        <f t="shared" si="25"/>
        <v>310</v>
      </c>
      <c r="P98" s="25">
        <f t="shared" si="26"/>
        <v>713</v>
      </c>
      <c r="Q98" s="25" t="str">
        <f t="shared" si="27"/>
        <v/>
      </c>
      <c r="R98" s="25">
        <f t="shared" si="28"/>
        <v>613</v>
      </c>
      <c r="S98" s="4">
        <f t="shared" si="29"/>
        <v>19420.25</v>
      </c>
      <c r="T98" s="5">
        <f t="shared" si="30"/>
        <v>100</v>
      </c>
      <c r="U98" s="5">
        <f t="shared" si="31"/>
        <v>150</v>
      </c>
      <c r="V98" s="5">
        <f t="shared" si="32"/>
        <v>210</v>
      </c>
      <c r="W98" s="6">
        <f t="shared" si="33"/>
        <v>273</v>
      </c>
      <c r="X98" s="6">
        <f t="shared" si="34"/>
        <v>173</v>
      </c>
      <c r="Y98" s="4">
        <f t="shared" si="35"/>
        <v>8034.1000000000013</v>
      </c>
      <c r="Z98" s="32">
        <f t="shared" si="36"/>
        <v>300</v>
      </c>
      <c r="AA98" s="32">
        <f t="shared" si="37"/>
        <v>1296</v>
      </c>
      <c r="AB98" s="32">
        <f t="shared" si="38"/>
        <v>996</v>
      </c>
      <c r="AC98" s="4">
        <f t="shared" si="39"/>
        <v>36565.68333333332</v>
      </c>
    </row>
    <row r="99" spans="1:29" ht="13.5" customHeight="1" x14ac:dyDescent="0.25">
      <c r="A99" s="70">
        <v>43610</v>
      </c>
      <c r="B99" s="71" t="s">
        <v>12</v>
      </c>
      <c r="C99" s="72">
        <v>2</v>
      </c>
      <c r="D99" s="72">
        <v>1</v>
      </c>
      <c r="E99" s="71" t="s">
        <v>40</v>
      </c>
      <c r="F99" s="73">
        <v>1.9</v>
      </c>
      <c r="G99" s="71" t="s">
        <v>14</v>
      </c>
      <c r="H99" s="73">
        <v>2.2999999999999998</v>
      </c>
      <c r="I99" s="74">
        <v>1.4</v>
      </c>
      <c r="J99" s="46">
        <f t="shared" si="20"/>
        <v>100</v>
      </c>
      <c r="K99" s="46">
        <f t="shared" si="21"/>
        <v>229.99999999999997</v>
      </c>
      <c r="L99" s="46">
        <f t="shared" si="22"/>
        <v>129.99999999999997</v>
      </c>
      <c r="M99" s="47">
        <f t="shared" si="23"/>
        <v>9241.3333333333339</v>
      </c>
      <c r="N99" s="24">
        <f t="shared" si="24"/>
        <v>100</v>
      </c>
      <c r="O99" s="24">
        <f t="shared" si="25"/>
        <v>229.99999999999997</v>
      </c>
      <c r="P99" s="25">
        <f t="shared" si="26"/>
        <v>540.5</v>
      </c>
      <c r="Q99" s="25" t="str">
        <f t="shared" si="27"/>
        <v/>
      </c>
      <c r="R99" s="25">
        <f t="shared" si="28"/>
        <v>440.5</v>
      </c>
      <c r="S99" s="4">
        <f t="shared" si="29"/>
        <v>19860.75</v>
      </c>
      <c r="T99" s="5">
        <f t="shared" si="30"/>
        <v>100</v>
      </c>
      <c r="U99" s="5">
        <f t="shared" si="31"/>
        <v>140</v>
      </c>
      <c r="V99" s="5">
        <f t="shared" si="32"/>
        <v>182</v>
      </c>
      <c r="W99" s="6">
        <f t="shared" si="33"/>
        <v>218.4</v>
      </c>
      <c r="X99" s="6">
        <f t="shared" si="34"/>
        <v>118.4</v>
      </c>
      <c r="Y99" s="4">
        <f t="shared" si="35"/>
        <v>8152.5000000000009</v>
      </c>
      <c r="Z99" s="32">
        <f t="shared" si="36"/>
        <v>300</v>
      </c>
      <c r="AA99" s="32">
        <f t="shared" si="37"/>
        <v>988.9</v>
      </c>
      <c r="AB99" s="32">
        <f t="shared" si="38"/>
        <v>688.9</v>
      </c>
      <c r="AC99" s="4">
        <f t="shared" si="39"/>
        <v>37254.583333333321</v>
      </c>
    </row>
    <row r="100" spans="1:29" ht="13.5" customHeight="1" x14ac:dyDescent="0.25">
      <c r="A100" s="70">
        <v>43624</v>
      </c>
      <c r="B100" s="71" t="s">
        <v>12</v>
      </c>
      <c r="C100" s="72">
        <v>2</v>
      </c>
      <c r="D100" s="72">
        <v>4</v>
      </c>
      <c r="E100" s="71" t="s">
        <v>41</v>
      </c>
      <c r="F100" s="73">
        <v>2.2999999999999998</v>
      </c>
      <c r="G100" s="71" t="s">
        <v>14</v>
      </c>
      <c r="H100" s="73">
        <v>2.35</v>
      </c>
      <c r="I100" s="74">
        <v>1.3</v>
      </c>
      <c r="J100" s="46">
        <f t="shared" si="20"/>
        <v>100</v>
      </c>
      <c r="K100" s="46">
        <f t="shared" si="21"/>
        <v>235</v>
      </c>
      <c r="L100" s="46">
        <f t="shared" si="22"/>
        <v>135</v>
      </c>
      <c r="M100" s="47">
        <f t="shared" si="23"/>
        <v>9376.3333333333339</v>
      </c>
      <c r="N100" s="24">
        <f t="shared" si="24"/>
        <v>100</v>
      </c>
      <c r="O100" s="24">
        <f t="shared" si="25"/>
        <v>235</v>
      </c>
      <c r="P100" s="25">
        <f t="shared" si="26"/>
        <v>470</v>
      </c>
      <c r="Q100" s="25" t="str">
        <f t="shared" si="27"/>
        <v/>
      </c>
      <c r="R100" s="25">
        <f t="shared" si="28"/>
        <v>370</v>
      </c>
      <c r="S100" s="4">
        <f t="shared" si="29"/>
        <v>20230.75</v>
      </c>
      <c r="T100" s="5">
        <f t="shared" si="30"/>
        <v>100</v>
      </c>
      <c r="U100" s="5">
        <f t="shared" si="31"/>
        <v>130</v>
      </c>
      <c r="V100" s="5">
        <f t="shared" si="32"/>
        <v>156</v>
      </c>
      <c r="W100" s="6">
        <f t="shared" si="33"/>
        <v>171.60000000000002</v>
      </c>
      <c r="X100" s="6">
        <f t="shared" si="34"/>
        <v>71.600000000000023</v>
      </c>
      <c r="Y100" s="4">
        <f t="shared" si="35"/>
        <v>8224.1</v>
      </c>
      <c r="Z100" s="32">
        <f t="shared" si="36"/>
        <v>300</v>
      </c>
      <c r="AA100" s="32">
        <f t="shared" si="37"/>
        <v>876.6</v>
      </c>
      <c r="AB100" s="32">
        <f t="shared" si="38"/>
        <v>576.6</v>
      </c>
      <c r="AC100" s="4">
        <f t="shared" si="39"/>
        <v>37831.18333333332</v>
      </c>
    </row>
    <row r="101" spans="1:29" ht="13.5" customHeight="1" x14ac:dyDescent="0.25">
      <c r="A101" s="70">
        <v>43624</v>
      </c>
      <c r="B101" s="71" t="s">
        <v>12</v>
      </c>
      <c r="C101" s="72">
        <v>7</v>
      </c>
      <c r="D101" s="72">
        <v>12</v>
      </c>
      <c r="E101" s="71" t="s">
        <v>42</v>
      </c>
      <c r="F101" s="73">
        <v>2.2000000000000002</v>
      </c>
      <c r="G101" s="71" t="s">
        <v>14</v>
      </c>
      <c r="H101" s="73">
        <v>2</v>
      </c>
      <c r="I101" s="74">
        <v>1.2</v>
      </c>
      <c r="J101" s="46">
        <f t="shared" si="20"/>
        <v>100</v>
      </c>
      <c r="K101" s="46">
        <f t="shared" si="21"/>
        <v>200</v>
      </c>
      <c r="L101" s="46">
        <f t="shared" si="22"/>
        <v>100</v>
      </c>
      <c r="M101" s="47">
        <f t="shared" si="23"/>
        <v>9476.3333333333339</v>
      </c>
      <c r="N101" s="24">
        <f t="shared" si="24"/>
        <v>100</v>
      </c>
      <c r="O101" s="24">
        <f t="shared" si="25"/>
        <v>200</v>
      </c>
      <c r="P101" s="25">
        <f t="shared" si="26"/>
        <v>470</v>
      </c>
      <c r="Q101" s="25" t="str">
        <f t="shared" si="27"/>
        <v/>
      </c>
      <c r="R101" s="25">
        <f t="shared" si="28"/>
        <v>370</v>
      </c>
      <c r="S101" s="4">
        <f t="shared" si="29"/>
        <v>20600.75</v>
      </c>
      <c r="T101" s="5">
        <f t="shared" si="30"/>
        <v>100</v>
      </c>
      <c r="U101" s="5">
        <f t="shared" si="31"/>
        <v>120</v>
      </c>
      <c r="V101" s="5">
        <f t="shared" si="32"/>
        <v>132</v>
      </c>
      <c r="W101" s="6">
        <f t="shared" si="33"/>
        <v>158.4</v>
      </c>
      <c r="X101" s="6">
        <f t="shared" si="34"/>
        <v>58.400000000000006</v>
      </c>
      <c r="Y101" s="4">
        <f t="shared" si="35"/>
        <v>8282.5</v>
      </c>
      <c r="Z101" s="32">
        <f t="shared" si="36"/>
        <v>300</v>
      </c>
      <c r="AA101" s="32">
        <f t="shared" si="37"/>
        <v>828.4</v>
      </c>
      <c r="AB101" s="32">
        <f t="shared" si="38"/>
        <v>528.4</v>
      </c>
      <c r="AC101" s="4">
        <f t="shared" si="39"/>
        <v>38359.583333333321</v>
      </c>
    </row>
    <row r="102" spans="1:29" ht="13.5" customHeight="1" x14ac:dyDescent="0.25">
      <c r="A102" s="70">
        <v>43631</v>
      </c>
      <c r="B102" s="71" t="s">
        <v>43</v>
      </c>
      <c r="C102" s="72">
        <v>9</v>
      </c>
      <c r="D102" s="72">
        <v>3</v>
      </c>
      <c r="E102" s="71" t="s">
        <v>44</v>
      </c>
      <c r="F102" s="73">
        <v>2.6</v>
      </c>
      <c r="G102" s="71" t="s">
        <v>14</v>
      </c>
      <c r="H102" s="73">
        <v>2.35</v>
      </c>
      <c r="I102" s="74">
        <v>1.1000000000000001</v>
      </c>
      <c r="J102" s="46">
        <f t="shared" si="20"/>
        <v>100</v>
      </c>
      <c r="K102" s="46">
        <f t="shared" si="21"/>
        <v>235</v>
      </c>
      <c r="L102" s="46">
        <f t="shared" si="22"/>
        <v>135</v>
      </c>
      <c r="M102" s="47">
        <f t="shared" si="23"/>
        <v>9611.3333333333339</v>
      </c>
      <c r="N102" s="24">
        <f t="shared" si="24"/>
        <v>100</v>
      </c>
      <c r="O102" s="24">
        <f t="shared" si="25"/>
        <v>235</v>
      </c>
      <c r="P102" s="25">
        <f t="shared" si="26"/>
        <v>505.25</v>
      </c>
      <c r="Q102" s="25" t="str">
        <f t="shared" si="27"/>
        <v/>
      </c>
      <c r="R102" s="25">
        <f t="shared" si="28"/>
        <v>405.25</v>
      </c>
      <c r="S102" s="4">
        <f t="shared" si="29"/>
        <v>21006</v>
      </c>
      <c r="T102" s="5">
        <f t="shared" si="30"/>
        <v>100</v>
      </c>
      <c r="U102" s="5">
        <f t="shared" si="31"/>
        <v>110.00000000000001</v>
      </c>
      <c r="V102" s="5">
        <f t="shared" si="32"/>
        <v>132</v>
      </c>
      <c r="W102" s="6">
        <f t="shared" si="33"/>
        <v>211.20000000000002</v>
      </c>
      <c r="X102" s="6">
        <f t="shared" si="34"/>
        <v>111.20000000000002</v>
      </c>
      <c r="Y102" s="4">
        <f t="shared" si="35"/>
        <v>8393.7000000000007</v>
      </c>
      <c r="Z102" s="32">
        <f t="shared" si="36"/>
        <v>300</v>
      </c>
      <c r="AA102" s="32">
        <f t="shared" si="37"/>
        <v>951.45</v>
      </c>
      <c r="AB102" s="32">
        <f t="shared" si="38"/>
        <v>651.45000000000005</v>
      </c>
      <c r="AC102" s="4">
        <f t="shared" si="39"/>
        <v>39011.033333333318</v>
      </c>
    </row>
    <row r="103" spans="1:29" ht="13.5" customHeight="1" x14ac:dyDescent="0.25">
      <c r="A103" s="70">
        <v>43638</v>
      </c>
      <c r="B103" s="71" t="s">
        <v>12</v>
      </c>
      <c r="C103" s="72">
        <v>4</v>
      </c>
      <c r="D103" s="72">
        <v>3</v>
      </c>
      <c r="E103" s="71" t="s">
        <v>45</v>
      </c>
      <c r="F103" s="73">
        <v>2.1</v>
      </c>
      <c r="G103" s="71" t="s">
        <v>14</v>
      </c>
      <c r="H103" s="73">
        <v>2.15</v>
      </c>
      <c r="I103" s="74">
        <v>1.2</v>
      </c>
      <c r="J103" s="46">
        <f t="shared" si="20"/>
        <v>100</v>
      </c>
      <c r="K103" s="46">
        <f t="shared" si="21"/>
        <v>215</v>
      </c>
      <c r="L103" s="46">
        <f t="shared" si="22"/>
        <v>115</v>
      </c>
      <c r="M103" s="47">
        <f t="shared" si="23"/>
        <v>9726.3333333333339</v>
      </c>
      <c r="N103" s="24">
        <f t="shared" si="24"/>
        <v>100</v>
      </c>
      <c r="O103" s="24">
        <f t="shared" si="25"/>
        <v>215</v>
      </c>
      <c r="P103" s="25" t="str">
        <f t="shared" si="26"/>
        <v/>
      </c>
      <c r="Q103" s="25" t="str">
        <f t="shared" si="27"/>
        <v/>
      </c>
      <c r="R103" s="25">
        <f t="shared" si="28"/>
        <v>-100</v>
      </c>
      <c r="S103" s="4">
        <f t="shared" si="29"/>
        <v>20906</v>
      </c>
      <c r="T103" s="5">
        <f t="shared" si="30"/>
        <v>100</v>
      </c>
      <c r="U103" s="5">
        <f t="shared" si="31"/>
        <v>120</v>
      </c>
      <c r="V103" s="5">
        <f t="shared" si="32"/>
        <v>192</v>
      </c>
      <c r="W103" s="6">
        <f t="shared" si="33"/>
        <v>211.20000000000002</v>
      </c>
      <c r="X103" s="6">
        <f t="shared" si="34"/>
        <v>111.20000000000002</v>
      </c>
      <c r="Y103" s="4">
        <f t="shared" si="35"/>
        <v>8504.9000000000015</v>
      </c>
      <c r="Z103" s="32">
        <f t="shared" si="36"/>
        <v>300</v>
      </c>
      <c r="AA103" s="32">
        <f t="shared" si="37"/>
        <v>426.20000000000005</v>
      </c>
      <c r="AB103" s="32">
        <f t="shared" si="38"/>
        <v>126.20000000000005</v>
      </c>
      <c r="AC103" s="4">
        <f t="shared" si="39"/>
        <v>39137.233333333315</v>
      </c>
    </row>
    <row r="104" spans="1:29" ht="13.5" customHeight="1" x14ac:dyDescent="0.25">
      <c r="A104" s="70">
        <v>43645</v>
      </c>
      <c r="B104" s="71" t="s">
        <v>15</v>
      </c>
      <c r="C104" s="72">
        <v>7</v>
      </c>
      <c r="D104" s="72">
        <v>7</v>
      </c>
      <c r="E104" s="71" t="s">
        <v>46</v>
      </c>
      <c r="F104" s="73">
        <v>2.2000000000000002</v>
      </c>
      <c r="G104" s="71" t="s">
        <v>30</v>
      </c>
      <c r="H104" s="73">
        <v>2.2999999999999998</v>
      </c>
      <c r="I104" s="74">
        <v>1.6</v>
      </c>
      <c r="J104" s="46">
        <f t="shared" si="20"/>
        <v>100</v>
      </c>
      <c r="K104" s="46" t="str">
        <f t="shared" si="21"/>
        <v/>
      </c>
      <c r="L104" s="46">
        <f t="shared" si="22"/>
        <v>-100</v>
      </c>
      <c r="M104" s="47">
        <f t="shared" si="23"/>
        <v>9626.3333333333339</v>
      </c>
      <c r="N104" s="24">
        <f t="shared" si="24"/>
        <v>100</v>
      </c>
      <c r="O104" s="24" t="str">
        <f t="shared" si="25"/>
        <v/>
      </c>
      <c r="P104" s="25" t="str">
        <f t="shared" si="26"/>
        <v/>
      </c>
      <c r="Q104" s="25" t="str">
        <f t="shared" si="27"/>
        <v/>
      </c>
      <c r="R104" s="25">
        <f t="shared" si="28"/>
        <v>-100</v>
      </c>
      <c r="S104" s="4">
        <f t="shared" si="29"/>
        <v>20806</v>
      </c>
      <c r="T104" s="5">
        <f t="shared" si="30"/>
        <v>100</v>
      </c>
      <c r="U104" s="5">
        <f t="shared" si="31"/>
        <v>160</v>
      </c>
      <c r="V104" s="5">
        <f t="shared" si="32"/>
        <v>176</v>
      </c>
      <c r="W104" s="6">
        <f t="shared" si="33"/>
        <v>264</v>
      </c>
      <c r="X104" s="6">
        <f t="shared" si="34"/>
        <v>164</v>
      </c>
      <c r="Y104" s="4">
        <f t="shared" si="35"/>
        <v>8668.9000000000015</v>
      </c>
      <c r="Z104" s="32">
        <f t="shared" si="36"/>
        <v>300</v>
      </c>
      <c r="AA104" s="32">
        <f t="shared" si="37"/>
        <v>264</v>
      </c>
      <c r="AB104" s="32">
        <f t="shared" si="38"/>
        <v>-36</v>
      </c>
      <c r="AC104" s="4">
        <f t="shared" si="39"/>
        <v>39101.233333333315</v>
      </c>
    </row>
    <row r="105" spans="1:29" ht="13.5" customHeight="1" x14ac:dyDescent="0.25">
      <c r="A105" s="70">
        <v>43652</v>
      </c>
      <c r="B105" s="71" t="s">
        <v>12</v>
      </c>
      <c r="C105" s="72">
        <v>3</v>
      </c>
      <c r="D105" s="72">
        <v>1</v>
      </c>
      <c r="E105" s="71" t="s">
        <v>44</v>
      </c>
      <c r="F105" s="73">
        <v>1.7</v>
      </c>
      <c r="G105" s="71" t="s">
        <v>14</v>
      </c>
      <c r="H105" s="73">
        <v>1.6</v>
      </c>
      <c r="I105" s="74">
        <v>1.1000000000000001</v>
      </c>
      <c r="J105" s="46">
        <f t="shared" si="20"/>
        <v>100</v>
      </c>
      <c r="K105" s="46">
        <f t="shared" si="21"/>
        <v>160</v>
      </c>
      <c r="L105" s="46">
        <f t="shared" si="22"/>
        <v>60</v>
      </c>
      <c r="M105" s="47">
        <f t="shared" si="23"/>
        <v>9686.3333333333339</v>
      </c>
      <c r="N105" s="24">
        <f t="shared" si="24"/>
        <v>100</v>
      </c>
      <c r="O105" s="24">
        <f t="shared" si="25"/>
        <v>160</v>
      </c>
      <c r="P105" s="25">
        <f t="shared" si="26"/>
        <v>448</v>
      </c>
      <c r="Q105" s="25" t="str">
        <f t="shared" si="27"/>
        <v/>
      </c>
      <c r="R105" s="25">
        <f t="shared" si="28"/>
        <v>348</v>
      </c>
      <c r="S105" s="4">
        <f t="shared" si="29"/>
        <v>21154</v>
      </c>
      <c r="T105" s="5">
        <f t="shared" si="30"/>
        <v>100</v>
      </c>
      <c r="U105" s="5">
        <f t="shared" si="31"/>
        <v>110.00000000000001</v>
      </c>
      <c r="V105" s="5">
        <f t="shared" si="32"/>
        <v>165.00000000000003</v>
      </c>
      <c r="W105" s="6">
        <f t="shared" si="33"/>
        <v>247.50000000000006</v>
      </c>
      <c r="X105" s="6">
        <f t="shared" si="34"/>
        <v>147.50000000000006</v>
      </c>
      <c r="Y105" s="4">
        <f t="shared" si="35"/>
        <v>8816.4000000000015</v>
      </c>
      <c r="Z105" s="32">
        <f t="shared" si="36"/>
        <v>300</v>
      </c>
      <c r="AA105" s="32">
        <f t="shared" si="37"/>
        <v>855.5</v>
      </c>
      <c r="AB105" s="32">
        <f t="shared" si="38"/>
        <v>555.5</v>
      </c>
      <c r="AC105" s="4">
        <f t="shared" si="39"/>
        <v>39656.733333333315</v>
      </c>
    </row>
    <row r="106" spans="1:29" ht="13.5" customHeight="1" x14ac:dyDescent="0.25">
      <c r="A106" s="70">
        <v>43652</v>
      </c>
      <c r="B106" s="71" t="s">
        <v>12</v>
      </c>
      <c r="C106" s="75">
        <v>4</v>
      </c>
      <c r="D106" s="76">
        <v>8</v>
      </c>
      <c r="E106" s="71" t="s">
        <v>162</v>
      </c>
      <c r="F106" s="73">
        <v>3</v>
      </c>
      <c r="G106" s="71" t="s">
        <v>14</v>
      </c>
      <c r="H106" s="73">
        <v>2.8</v>
      </c>
      <c r="I106" s="74">
        <v>1.5</v>
      </c>
      <c r="J106" s="46">
        <f t="shared" si="20"/>
        <v>100</v>
      </c>
      <c r="K106" s="46">
        <f t="shared" si="21"/>
        <v>280</v>
      </c>
      <c r="L106" s="46">
        <f t="shared" si="22"/>
        <v>180</v>
      </c>
      <c r="M106" s="47">
        <f t="shared" si="23"/>
        <v>9866.3333333333339</v>
      </c>
      <c r="N106" s="24">
        <f t="shared" si="24"/>
        <v>100</v>
      </c>
      <c r="O106" s="24">
        <f t="shared" si="25"/>
        <v>280</v>
      </c>
      <c r="P106" s="25" t="str">
        <f t="shared" si="26"/>
        <v/>
      </c>
      <c r="Q106" s="25" t="str">
        <f t="shared" si="27"/>
        <v/>
      </c>
      <c r="R106" s="25">
        <f t="shared" si="28"/>
        <v>-100</v>
      </c>
      <c r="S106" s="4">
        <f t="shared" si="29"/>
        <v>21054</v>
      </c>
      <c r="T106" s="5">
        <f t="shared" si="30"/>
        <v>100</v>
      </c>
      <c r="U106" s="5">
        <f t="shared" si="31"/>
        <v>150</v>
      </c>
      <c r="V106" s="5">
        <f t="shared" si="32"/>
        <v>225</v>
      </c>
      <c r="W106" s="6">
        <f t="shared" si="33"/>
        <v>225</v>
      </c>
      <c r="X106" s="6">
        <f t="shared" si="34"/>
        <v>125</v>
      </c>
      <c r="Y106" s="4">
        <f t="shared" si="35"/>
        <v>8941.4000000000015</v>
      </c>
      <c r="Z106" s="32">
        <f t="shared" si="36"/>
        <v>300</v>
      </c>
      <c r="AA106" s="32">
        <f t="shared" si="37"/>
        <v>505</v>
      </c>
      <c r="AB106" s="32">
        <f t="shared" si="38"/>
        <v>205</v>
      </c>
      <c r="AC106" s="4">
        <f t="shared" si="39"/>
        <v>39861.733333333315</v>
      </c>
    </row>
    <row r="107" spans="1:29" ht="13.5" customHeight="1" x14ac:dyDescent="0.25">
      <c r="A107" s="70">
        <v>43659</v>
      </c>
      <c r="B107" s="71" t="s">
        <v>15</v>
      </c>
      <c r="C107" s="72">
        <v>5</v>
      </c>
      <c r="D107" s="72">
        <v>3</v>
      </c>
      <c r="E107" s="71" t="s">
        <v>47</v>
      </c>
      <c r="F107" s="73">
        <v>1.9</v>
      </c>
      <c r="G107" s="71" t="s">
        <v>30</v>
      </c>
      <c r="H107" s="73">
        <v>2.15</v>
      </c>
      <c r="I107" s="74">
        <v>1.5</v>
      </c>
      <c r="J107" s="46">
        <f t="shared" si="20"/>
        <v>100</v>
      </c>
      <c r="K107" s="46" t="str">
        <f t="shared" si="21"/>
        <v/>
      </c>
      <c r="L107" s="46">
        <f t="shared" si="22"/>
        <v>-100</v>
      </c>
      <c r="M107" s="47">
        <f t="shared" si="23"/>
        <v>9766.3333333333339</v>
      </c>
      <c r="N107" s="24">
        <f t="shared" si="24"/>
        <v>100</v>
      </c>
      <c r="O107" s="24" t="str">
        <f t="shared" si="25"/>
        <v/>
      </c>
      <c r="P107" s="25" t="str">
        <f t="shared" si="26"/>
        <v/>
      </c>
      <c r="Q107" s="25" t="str">
        <f t="shared" si="27"/>
        <v/>
      </c>
      <c r="R107" s="25">
        <f t="shared" si="28"/>
        <v>-100</v>
      </c>
      <c r="S107" s="4">
        <f t="shared" si="29"/>
        <v>20954</v>
      </c>
      <c r="T107" s="5">
        <f t="shared" si="30"/>
        <v>100</v>
      </c>
      <c r="U107" s="5">
        <f t="shared" si="31"/>
        <v>150</v>
      </c>
      <c r="V107" s="5">
        <f t="shared" si="32"/>
        <v>150</v>
      </c>
      <c r="W107" s="6">
        <f t="shared" si="33"/>
        <v>210</v>
      </c>
      <c r="X107" s="6">
        <f t="shared" si="34"/>
        <v>110</v>
      </c>
      <c r="Y107" s="4">
        <f t="shared" si="35"/>
        <v>9051.4000000000015</v>
      </c>
      <c r="Z107" s="32">
        <f t="shared" si="36"/>
        <v>300</v>
      </c>
      <c r="AA107" s="32">
        <f t="shared" si="37"/>
        <v>210</v>
      </c>
      <c r="AB107" s="32">
        <f t="shared" si="38"/>
        <v>-90</v>
      </c>
      <c r="AC107" s="4">
        <f t="shared" si="39"/>
        <v>39771.733333333315</v>
      </c>
    </row>
    <row r="108" spans="1:29" ht="13.5" customHeight="1" x14ac:dyDescent="0.25">
      <c r="A108" s="70">
        <v>43659</v>
      </c>
      <c r="B108" s="71" t="s">
        <v>15</v>
      </c>
      <c r="C108" s="72">
        <v>6</v>
      </c>
      <c r="D108" s="72">
        <v>1</v>
      </c>
      <c r="E108" s="71" t="s">
        <v>48</v>
      </c>
      <c r="F108" s="73">
        <v>2.5</v>
      </c>
      <c r="G108" s="71" t="s">
        <v>32</v>
      </c>
      <c r="H108" s="73">
        <v>2.6</v>
      </c>
      <c r="I108" s="74">
        <v>1</v>
      </c>
      <c r="J108" s="46">
        <f t="shared" si="20"/>
        <v>100</v>
      </c>
      <c r="K108" s="46" t="str">
        <f t="shared" si="21"/>
        <v/>
      </c>
      <c r="L108" s="46">
        <f t="shared" si="22"/>
        <v>-100</v>
      </c>
      <c r="M108" s="47">
        <f t="shared" si="23"/>
        <v>9666.3333333333339</v>
      </c>
      <c r="N108" s="24">
        <f t="shared" si="24"/>
        <v>100</v>
      </c>
      <c r="O108" s="24" t="str">
        <f t="shared" si="25"/>
        <v/>
      </c>
      <c r="P108" s="25" t="str">
        <f t="shared" si="26"/>
        <v/>
      </c>
      <c r="Q108" s="25" t="str">
        <f t="shared" si="27"/>
        <v/>
      </c>
      <c r="R108" s="25">
        <f t="shared" si="28"/>
        <v>-100</v>
      </c>
      <c r="S108" s="4">
        <f t="shared" si="29"/>
        <v>20854</v>
      </c>
      <c r="T108" s="5">
        <f t="shared" si="30"/>
        <v>100</v>
      </c>
      <c r="U108" s="5">
        <f t="shared" si="31"/>
        <v>100</v>
      </c>
      <c r="V108" s="5">
        <f t="shared" si="32"/>
        <v>140</v>
      </c>
      <c r="W108" s="6">
        <f t="shared" si="33"/>
        <v>238</v>
      </c>
      <c r="X108" s="6">
        <f t="shared" si="34"/>
        <v>138</v>
      </c>
      <c r="Y108" s="4">
        <f t="shared" si="35"/>
        <v>9189.4000000000015</v>
      </c>
      <c r="Z108" s="32">
        <f t="shared" si="36"/>
        <v>300</v>
      </c>
      <c r="AA108" s="32">
        <f t="shared" si="37"/>
        <v>238</v>
      </c>
      <c r="AB108" s="32">
        <f t="shared" si="38"/>
        <v>-62</v>
      </c>
      <c r="AC108" s="4">
        <f t="shared" si="39"/>
        <v>39709.733333333315</v>
      </c>
    </row>
    <row r="109" spans="1:29" ht="13.5" customHeight="1" x14ac:dyDescent="0.25">
      <c r="A109" s="70">
        <v>43673</v>
      </c>
      <c r="B109" s="71" t="s">
        <v>15</v>
      </c>
      <c r="C109" s="72">
        <v>4</v>
      </c>
      <c r="D109" s="72">
        <v>1</v>
      </c>
      <c r="E109" s="71" t="s">
        <v>49</v>
      </c>
      <c r="F109" s="73">
        <v>2.6</v>
      </c>
      <c r="G109" s="71" t="s">
        <v>14</v>
      </c>
      <c r="H109" s="73">
        <v>2.4</v>
      </c>
      <c r="I109" s="74">
        <v>1.4</v>
      </c>
      <c r="J109" s="46">
        <f t="shared" si="20"/>
        <v>100</v>
      </c>
      <c r="K109" s="46">
        <f t="shared" si="21"/>
        <v>240</v>
      </c>
      <c r="L109" s="46">
        <f t="shared" si="22"/>
        <v>140</v>
      </c>
      <c r="M109" s="47">
        <f t="shared" si="23"/>
        <v>9806.3333333333339</v>
      </c>
      <c r="N109" s="24">
        <f t="shared" si="24"/>
        <v>100</v>
      </c>
      <c r="O109" s="24">
        <f t="shared" si="25"/>
        <v>240</v>
      </c>
      <c r="P109" s="25">
        <f t="shared" si="26"/>
        <v>888</v>
      </c>
      <c r="Q109" s="25" t="str">
        <f t="shared" si="27"/>
        <v/>
      </c>
      <c r="R109" s="25">
        <f t="shared" si="28"/>
        <v>788</v>
      </c>
      <c r="S109" s="4">
        <f t="shared" si="29"/>
        <v>21642</v>
      </c>
      <c r="T109" s="5">
        <f t="shared" si="30"/>
        <v>100</v>
      </c>
      <c r="U109" s="5">
        <f t="shared" si="31"/>
        <v>140</v>
      </c>
      <c r="V109" s="5">
        <f t="shared" si="32"/>
        <v>238</v>
      </c>
      <c r="W109" s="6">
        <f t="shared" si="33"/>
        <v>285.59999999999997</v>
      </c>
      <c r="X109" s="6">
        <f t="shared" si="34"/>
        <v>185.59999999999997</v>
      </c>
      <c r="Y109" s="4">
        <f t="shared" si="35"/>
        <v>9375.0000000000018</v>
      </c>
      <c r="Z109" s="32">
        <f t="shared" si="36"/>
        <v>300</v>
      </c>
      <c r="AA109" s="32">
        <f t="shared" si="37"/>
        <v>1413.6</v>
      </c>
      <c r="AB109" s="32">
        <f t="shared" si="38"/>
        <v>1113.5999999999999</v>
      </c>
      <c r="AC109" s="4">
        <f t="shared" si="39"/>
        <v>40823.333333333314</v>
      </c>
    </row>
    <row r="110" spans="1:29" ht="13.5" customHeight="1" x14ac:dyDescent="0.25">
      <c r="A110" s="70">
        <v>43680</v>
      </c>
      <c r="B110" s="71" t="s">
        <v>54</v>
      </c>
      <c r="C110" s="75">
        <v>6</v>
      </c>
      <c r="D110" s="76">
        <v>6</v>
      </c>
      <c r="E110" s="71" t="s">
        <v>163</v>
      </c>
      <c r="F110" s="73">
        <v>3</v>
      </c>
      <c r="G110" s="71" t="s">
        <v>14</v>
      </c>
      <c r="H110" s="73">
        <v>3.7</v>
      </c>
      <c r="I110" s="74">
        <v>1.7</v>
      </c>
      <c r="J110" s="46">
        <f t="shared" si="20"/>
        <v>100</v>
      </c>
      <c r="K110" s="46">
        <f t="shared" si="21"/>
        <v>370</v>
      </c>
      <c r="L110" s="46">
        <f t="shared" si="22"/>
        <v>270</v>
      </c>
      <c r="M110" s="47">
        <f t="shared" si="23"/>
        <v>10076.333333333334</v>
      </c>
      <c r="N110" s="24">
        <f t="shared" si="24"/>
        <v>100</v>
      </c>
      <c r="O110" s="24">
        <f t="shared" si="25"/>
        <v>370</v>
      </c>
      <c r="P110" s="25">
        <f t="shared" si="26"/>
        <v>666</v>
      </c>
      <c r="Q110" s="25" t="str">
        <f t="shared" si="27"/>
        <v/>
      </c>
      <c r="R110" s="25">
        <f t="shared" si="28"/>
        <v>566</v>
      </c>
      <c r="S110" s="4">
        <f t="shared" si="29"/>
        <v>22208</v>
      </c>
      <c r="T110" s="5">
        <f t="shared" si="30"/>
        <v>100</v>
      </c>
      <c r="U110" s="5">
        <f t="shared" si="31"/>
        <v>170</v>
      </c>
      <c r="V110" s="5">
        <f t="shared" si="32"/>
        <v>204</v>
      </c>
      <c r="W110" s="6">
        <f t="shared" si="33"/>
        <v>285.59999999999997</v>
      </c>
      <c r="X110" s="6">
        <f t="shared" si="34"/>
        <v>185.59999999999997</v>
      </c>
      <c r="Y110" s="4">
        <f t="shared" si="35"/>
        <v>9560.6000000000022</v>
      </c>
      <c r="Z110" s="32">
        <f t="shared" si="36"/>
        <v>300</v>
      </c>
      <c r="AA110" s="32">
        <f t="shared" si="37"/>
        <v>1321.6</v>
      </c>
      <c r="AB110" s="32">
        <f t="shared" si="38"/>
        <v>1021.5999999999999</v>
      </c>
      <c r="AC110" s="4">
        <f t="shared" si="39"/>
        <v>41844.933333333312</v>
      </c>
    </row>
    <row r="111" spans="1:29" ht="13.5" customHeight="1" x14ac:dyDescent="0.25">
      <c r="A111" s="70">
        <v>43687</v>
      </c>
      <c r="B111" s="71" t="s">
        <v>12</v>
      </c>
      <c r="C111" s="72">
        <v>7</v>
      </c>
      <c r="D111" s="72">
        <v>7</v>
      </c>
      <c r="E111" s="71" t="s">
        <v>50</v>
      </c>
      <c r="F111" s="73">
        <v>1.9</v>
      </c>
      <c r="G111" s="71" t="s">
        <v>14</v>
      </c>
      <c r="H111" s="73">
        <v>1.8</v>
      </c>
      <c r="I111" s="74">
        <v>1.2</v>
      </c>
      <c r="J111" s="46">
        <f t="shared" si="20"/>
        <v>100</v>
      </c>
      <c r="K111" s="46">
        <f t="shared" si="21"/>
        <v>180</v>
      </c>
      <c r="L111" s="46">
        <f t="shared" si="22"/>
        <v>80</v>
      </c>
      <c r="M111" s="47">
        <f t="shared" si="23"/>
        <v>10156.333333333334</v>
      </c>
      <c r="N111" s="24">
        <f t="shared" si="24"/>
        <v>100</v>
      </c>
      <c r="O111" s="24">
        <f t="shared" si="25"/>
        <v>180</v>
      </c>
      <c r="P111" s="25">
        <f t="shared" si="26"/>
        <v>486.00000000000006</v>
      </c>
      <c r="Q111" s="25" t="str">
        <f t="shared" si="27"/>
        <v/>
      </c>
      <c r="R111" s="25">
        <f t="shared" si="28"/>
        <v>386.00000000000006</v>
      </c>
      <c r="S111" s="4">
        <f t="shared" si="29"/>
        <v>22594</v>
      </c>
      <c r="T111" s="5">
        <f t="shared" si="30"/>
        <v>100</v>
      </c>
      <c r="U111" s="5">
        <f t="shared" si="31"/>
        <v>120</v>
      </c>
      <c r="V111" s="5">
        <f t="shared" si="32"/>
        <v>168</v>
      </c>
      <c r="W111" s="6">
        <f t="shared" si="33"/>
        <v>218.4</v>
      </c>
      <c r="X111" s="6">
        <f t="shared" si="34"/>
        <v>118.4</v>
      </c>
      <c r="Y111" s="4">
        <f t="shared" si="35"/>
        <v>9679.0000000000018</v>
      </c>
      <c r="Z111" s="32">
        <f t="shared" si="36"/>
        <v>300</v>
      </c>
      <c r="AA111" s="32">
        <f t="shared" si="37"/>
        <v>884.4</v>
      </c>
      <c r="AB111" s="32">
        <f t="shared" si="38"/>
        <v>584.4</v>
      </c>
      <c r="AC111" s="4">
        <f t="shared" si="39"/>
        <v>42429.333333333314</v>
      </c>
    </row>
    <row r="112" spans="1:29" ht="13.5" customHeight="1" x14ac:dyDescent="0.25">
      <c r="A112" s="70">
        <v>43694</v>
      </c>
      <c r="B112" s="71" t="s">
        <v>15</v>
      </c>
      <c r="C112" s="72">
        <v>7</v>
      </c>
      <c r="D112" s="72">
        <v>9</v>
      </c>
      <c r="E112" s="71" t="s">
        <v>51</v>
      </c>
      <c r="F112" s="73">
        <v>2.7</v>
      </c>
      <c r="G112" s="71" t="s">
        <v>14</v>
      </c>
      <c r="H112" s="73">
        <v>2.7</v>
      </c>
      <c r="I112" s="74">
        <v>1.4</v>
      </c>
      <c r="J112" s="46">
        <f t="shared" si="20"/>
        <v>100</v>
      </c>
      <c r="K112" s="46">
        <f t="shared" si="21"/>
        <v>270</v>
      </c>
      <c r="L112" s="46">
        <f t="shared" si="22"/>
        <v>170</v>
      </c>
      <c r="M112" s="47">
        <f t="shared" si="23"/>
        <v>10326.333333333334</v>
      </c>
      <c r="N112" s="24">
        <f t="shared" si="24"/>
        <v>100</v>
      </c>
      <c r="O112" s="24">
        <f t="shared" si="25"/>
        <v>270</v>
      </c>
      <c r="P112" s="25">
        <f t="shared" si="26"/>
        <v>621</v>
      </c>
      <c r="Q112" s="25" t="str">
        <f t="shared" si="27"/>
        <v/>
      </c>
      <c r="R112" s="25">
        <f t="shared" si="28"/>
        <v>521</v>
      </c>
      <c r="S112" s="4">
        <f t="shared" si="29"/>
        <v>23115</v>
      </c>
      <c r="T112" s="5">
        <f t="shared" si="30"/>
        <v>100</v>
      </c>
      <c r="U112" s="5">
        <f t="shared" si="31"/>
        <v>140</v>
      </c>
      <c r="V112" s="5">
        <f t="shared" si="32"/>
        <v>182</v>
      </c>
      <c r="W112" s="6" t="str">
        <f t="shared" si="33"/>
        <v/>
      </c>
      <c r="X112" s="6">
        <f t="shared" si="34"/>
        <v>-100</v>
      </c>
      <c r="Y112" s="4">
        <f t="shared" si="35"/>
        <v>9579.0000000000018</v>
      </c>
      <c r="Z112" s="32">
        <f t="shared" si="36"/>
        <v>300</v>
      </c>
      <c r="AA112" s="32">
        <f t="shared" si="37"/>
        <v>891</v>
      </c>
      <c r="AB112" s="32">
        <f t="shared" si="38"/>
        <v>591</v>
      </c>
      <c r="AC112" s="4">
        <f t="shared" si="39"/>
        <v>43020.333333333314</v>
      </c>
    </row>
    <row r="113" spans="1:29" ht="13.5" customHeight="1" x14ac:dyDescent="0.25">
      <c r="A113" s="70">
        <v>43708</v>
      </c>
      <c r="B113" s="71" t="s">
        <v>15</v>
      </c>
      <c r="C113" s="72">
        <v>3</v>
      </c>
      <c r="D113" s="72">
        <v>4</v>
      </c>
      <c r="E113" s="71" t="s">
        <v>50</v>
      </c>
      <c r="F113" s="73">
        <v>2.2000000000000002</v>
      </c>
      <c r="G113" s="71" t="s">
        <v>14</v>
      </c>
      <c r="H113" s="73">
        <v>2.2999999999999998</v>
      </c>
      <c r="I113" s="74">
        <v>1.3</v>
      </c>
      <c r="J113" s="46">
        <f t="shared" si="20"/>
        <v>100</v>
      </c>
      <c r="K113" s="46">
        <f t="shared" si="21"/>
        <v>229.99999999999997</v>
      </c>
      <c r="L113" s="46">
        <f t="shared" si="22"/>
        <v>129.99999999999997</v>
      </c>
      <c r="M113" s="47">
        <f t="shared" si="23"/>
        <v>10456.333333333334</v>
      </c>
      <c r="N113" s="24">
        <f t="shared" si="24"/>
        <v>100</v>
      </c>
      <c r="O113" s="24">
        <f t="shared" si="25"/>
        <v>229.99999999999997</v>
      </c>
      <c r="P113" s="25" t="str">
        <f t="shared" si="26"/>
        <v/>
      </c>
      <c r="Q113" s="25" t="str">
        <f t="shared" si="27"/>
        <v/>
      </c>
      <c r="R113" s="25">
        <f t="shared" si="28"/>
        <v>-100</v>
      </c>
      <c r="S113" s="4">
        <f t="shared" si="29"/>
        <v>23015</v>
      </c>
      <c r="T113" s="5">
        <f t="shared" si="30"/>
        <v>100</v>
      </c>
      <c r="U113" s="5">
        <f t="shared" si="31"/>
        <v>130</v>
      </c>
      <c r="V113" s="5" t="str">
        <f t="shared" si="32"/>
        <v/>
      </c>
      <c r="W113" s="6" t="str">
        <f t="shared" si="33"/>
        <v/>
      </c>
      <c r="X113" s="6">
        <f t="shared" si="34"/>
        <v>-100</v>
      </c>
      <c r="Y113" s="4">
        <f t="shared" si="35"/>
        <v>9479.0000000000018</v>
      </c>
      <c r="Z113" s="32">
        <f t="shared" si="36"/>
        <v>300</v>
      </c>
      <c r="AA113" s="32">
        <f t="shared" si="37"/>
        <v>229.99999999999997</v>
      </c>
      <c r="AB113" s="32">
        <f t="shared" si="38"/>
        <v>-70.000000000000028</v>
      </c>
      <c r="AC113" s="4">
        <f t="shared" si="39"/>
        <v>42950.333333333314</v>
      </c>
    </row>
    <row r="114" spans="1:29" ht="13.5" customHeight="1" x14ac:dyDescent="0.25">
      <c r="A114" s="70">
        <v>43708</v>
      </c>
      <c r="B114" s="71" t="s">
        <v>15</v>
      </c>
      <c r="C114" s="72">
        <v>6</v>
      </c>
      <c r="D114" s="72">
        <v>4</v>
      </c>
      <c r="E114" s="71" t="s">
        <v>52</v>
      </c>
      <c r="F114" s="73">
        <v>2.1</v>
      </c>
      <c r="G114" s="71"/>
      <c r="H114" s="73">
        <v>2.1</v>
      </c>
      <c r="I114" s="74"/>
      <c r="J114" s="46">
        <f t="shared" si="20"/>
        <v>100</v>
      </c>
      <c r="K114" s="46" t="str">
        <f t="shared" si="21"/>
        <v/>
      </c>
      <c r="L114" s="46">
        <f t="shared" si="22"/>
        <v>-100</v>
      </c>
      <c r="M114" s="47">
        <f t="shared" si="23"/>
        <v>10356.333333333334</v>
      </c>
      <c r="N114" s="24">
        <f t="shared" si="24"/>
        <v>100</v>
      </c>
      <c r="O114" s="24" t="str">
        <f t="shared" si="25"/>
        <v/>
      </c>
      <c r="P114" s="25" t="str">
        <f t="shared" si="26"/>
        <v/>
      </c>
      <c r="Q114" s="25" t="str">
        <f t="shared" si="27"/>
        <v/>
      </c>
      <c r="R114" s="25">
        <f t="shared" si="28"/>
        <v>-100</v>
      </c>
      <c r="S114" s="4">
        <f t="shared" si="29"/>
        <v>22915</v>
      </c>
      <c r="T114" s="5">
        <f t="shared" si="30"/>
        <v>100</v>
      </c>
      <c r="U114" s="5" t="str">
        <f t="shared" si="31"/>
        <v/>
      </c>
      <c r="V114" s="5" t="str">
        <f t="shared" si="32"/>
        <v/>
      </c>
      <c r="W114" s="6" t="str">
        <f t="shared" si="33"/>
        <v/>
      </c>
      <c r="X114" s="6">
        <f t="shared" si="34"/>
        <v>-100</v>
      </c>
      <c r="Y114" s="4">
        <f t="shared" si="35"/>
        <v>9379.0000000000018</v>
      </c>
      <c r="Z114" s="32">
        <f t="shared" si="36"/>
        <v>300</v>
      </c>
      <c r="AA114" s="32" t="str">
        <f t="shared" si="37"/>
        <v/>
      </c>
      <c r="AB114" s="32">
        <f t="shared" si="38"/>
        <v>-300</v>
      </c>
      <c r="AC114" s="4">
        <f t="shared" si="39"/>
        <v>42650.333333333314</v>
      </c>
    </row>
    <row r="115" spans="1:29" ht="13.5" customHeight="1" x14ac:dyDescent="0.25">
      <c r="A115" s="70">
        <v>43708</v>
      </c>
      <c r="B115" s="71" t="s">
        <v>15</v>
      </c>
      <c r="C115" s="72">
        <v>7</v>
      </c>
      <c r="D115" s="72">
        <v>13</v>
      </c>
      <c r="E115" s="71" t="s">
        <v>53</v>
      </c>
      <c r="F115" s="73">
        <v>2.8</v>
      </c>
      <c r="G115" s="71" t="s">
        <v>14</v>
      </c>
      <c r="H115" s="73">
        <v>2.2000000000000002</v>
      </c>
      <c r="I115" s="74">
        <v>1.5</v>
      </c>
      <c r="J115" s="46">
        <f t="shared" si="20"/>
        <v>100</v>
      </c>
      <c r="K115" s="46">
        <f t="shared" si="21"/>
        <v>220.00000000000003</v>
      </c>
      <c r="L115" s="46">
        <f t="shared" si="22"/>
        <v>120.00000000000003</v>
      </c>
      <c r="M115" s="47">
        <f t="shared" si="23"/>
        <v>10476.333333333334</v>
      </c>
      <c r="N115" s="24">
        <f t="shared" si="24"/>
        <v>100</v>
      </c>
      <c r="O115" s="24">
        <f t="shared" si="25"/>
        <v>220.00000000000003</v>
      </c>
      <c r="P115" s="25">
        <f t="shared" si="26"/>
        <v>429.00000000000006</v>
      </c>
      <c r="Q115" s="25" t="str">
        <f t="shared" si="27"/>
        <v/>
      </c>
      <c r="R115" s="25">
        <f t="shared" si="28"/>
        <v>329.00000000000006</v>
      </c>
      <c r="S115" s="4">
        <f t="shared" si="29"/>
        <v>23244</v>
      </c>
      <c r="T115" s="5">
        <f t="shared" si="30"/>
        <v>100</v>
      </c>
      <c r="U115" s="5">
        <f t="shared" si="31"/>
        <v>150</v>
      </c>
      <c r="V115" s="5">
        <f t="shared" si="32"/>
        <v>165</v>
      </c>
      <c r="W115" s="6">
        <f t="shared" si="33"/>
        <v>230.99999999999997</v>
      </c>
      <c r="X115" s="6">
        <f t="shared" si="34"/>
        <v>130.99999999999997</v>
      </c>
      <c r="Y115" s="4">
        <f t="shared" si="35"/>
        <v>9510.0000000000018</v>
      </c>
      <c r="Z115" s="32">
        <f t="shared" si="36"/>
        <v>300</v>
      </c>
      <c r="AA115" s="32">
        <f t="shared" si="37"/>
        <v>880.00000000000011</v>
      </c>
      <c r="AB115" s="32">
        <f t="shared" si="38"/>
        <v>580.00000000000011</v>
      </c>
      <c r="AC115" s="4">
        <f t="shared" si="39"/>
        <v>43230.333333333314</v>
      </c>
    </row>
    <row r="116" spans="1:29" ht="13.5" customHeight="1" x14ac:dyDescent="0.25">
      <c r="A116" s="70">
        <v>43715</v>
      </c>
      <c r="B116" s="71" t="s">
        <v>54</v>
      </c>
      <c r="C116" s="72">
        <v>5</v>
      </c>
      <c r="D116" s="72">
        <v>1</v>
      </c>
      <c r="E116" s="71" t="s">
        <v>55</v>
      </c>
      <c r="F116" s="73">
        <v>2.2000000000000002</v>
      </c>
      <c r="G116" s="71" t="s">
        <v>14</v>
      </c>
      <c r="H116" s="73">
        <v>1.95</v>
      </c>
      <c r="I116" s="74">
        <v>1.1000000000000001</v>
      </c>
      <c r="J116" s="46">
        <f t="shared" si="20"/>
        <v>100</v>
      </c>
      <c r="K116" s="46">
        <f t="shared" si="21"/>
        <v>195</v>
      </c>
      <c r="L116" s="46">
        <f t="shared" si="22"/>
        <v>95</v>
      </c>
      <c r="M116" s="47">
        <f t="shared" si="23"/>
        <v>10571.333333333334</v>
      </c>
      <c r="N116" s="24">
        <f t="shared" si="24"/>
        <v>100</v>
      </c>
      <c r="O116" s="24">
        <f t="shared" si="25"/>
        <v>195</v>
      </c>
      <c r="P116" s="25">
        <f t="shared" si="26"/>
        <v>507</v>
      </c>
      <c r="Q116" s="25" t="str">
        <f t="shared" si="27"/>
        <v/>
      </c>
      <c r="R116" s="25">
        <f t="shared" si="28"/>
        <v>407</v>
      </c>
      <c r="S116" s="4">
        <f t="shared" si="29"/>
        <v>23651</v>
      </c>
      <c r="T116" s="5">
        <f t="shared" si="30"/>
        <v>100</v>
      </c>
      <c r="U116" s="5">
        <f t="shared" si="31"/>
        <v>110.00000000000001</v>
      </c>
      <c r="V116" s="5">
        <f t="shared" si="32"/>
        <v>154</v>
      </c>
      <c r="W116" s="6">
        <f t="shared" si="33"/>
        <v>231</v>
      </c>
      <c r="X116" s="6">
        <f t="shared" si="34"/>
        <v>131</v>
      </c>
      <c r="Y116" s="4">
        <f t="shared" si="35"/>
        <v>9641.0000000000018</v>
      </c>
      <c r="Z116" s="32">
        <f t="shared" si="36"/>
        <v>300</v>
      </c>
      <c r="AA116" s="32">
        <f t="shared" si="37"/>
        <v>933</v>
      </c>
      <c r="AB116" s="32">
        <f t="shared" si="38"/>
        <v>633</v>
      </c>
      <c r="AC116" s="4">
        <f t="shared" si="39"/>
        <v>43863.333333333314</v>
      </c>
    </row>
    <row r="117" spans="1:29" ht="13.5" customHeight="1" x14ac:dyDescent="0.25">
      <c r="A117" s="70">
        <v>43722</v>
      </c>
      <c r="B117" s="71" t="s">
        <v>12</v>
      </c>
      <c r="C117" s="75">
        <v>5</v>
      </c>
      <c r="D117" s="76">
        <v>5</v>
      </c>
      <c r="E117" s="71" t="s">
        <v>164</v>
      </c>
      <c r="F117" s="73">
        <v>3</v>
      </c>
      <c r="G117" s="71" t="s">
        <v>14</v>
      </c>
      <c r="H117" s="73">
        <v>2.6</v>
      </c>
      <c r="I117" s="74">
        <v>1.4</v>
      </c>
      <c r="J117" s="46">
        <f t="shared" si="20"/>
        <v>100</v>
      </c>
      <c r="K117" s="46">
        <f t="shared" si="21"/>
        <v>260</v>
      </c>
      <c r="L117" s="46">
        <f t="shared" si="22"/>
        <v>160</v>
      </c>
      <c r="M117" s="47">
        <f t="shared" si="23"/>
        <v>10731.333333333334</v>
      </c>
      <c r="N117" s="24">
        <f t="shared" si="24"/>
        <v>100</v>
      </c>
      <c r="O117" s="24">
        <f t="shared" si="25"/>
        <v>260</v>
      </c>
      <c r="P117" s="25">
        <f t="shared" si="26"/>
        <v>676</v>
      </c>
      <c r="Q117" s="25" t="str">
        <f t="shared" si="27"/>
        <v/>
      </c>
      <c r="R117" s="25">
        <f t="shared" si="28"/>
        <v>576</v>
      </c>
      <c r="S117" s="4">
        <f t="shared" si="29"/>
        <v>24227</v>
      </c>
      <c r="T117" s="5">
        <f t="shared" si="30"/>
        <v>100</v>
      </c>
      <c r="U117" s="5">
        <f t="shared" si="31"/>
        <v>140</v>
      </c>
      <c r="V117" s="5">
        <f t="shared" si="32"/>
        <v>210</v>
      </c>
      <c r="W117" s="6" t="str">
        <f t="shared" si="33"/>
        <v/>
      </c>
      <c r="X117" s="6">
        <f t="shared" si="34"/>
        <v>-100</v>
      </c>
      <c r="Y117" s="4">
        <f t="shared" si="35"/>
        <v>9541.0000000000018</v>
      </c>
      <c r="Z117" s="32">
        <f t="shared" si="36"/>
        <v>300</v>
      </c>
      <c r="AA117" s="32">
        <f t="shared" si="37"/>
        <v>936</v>
      </c>
      <c r="AB117" s="32">
        <f t="shared" si="38"/>
        <v>636</v>
      </c>
      <c r="AC117" s="4">
        <f t="shared" si="39"/>
        <v>44499.333333333314</v>
      </c>
    </row>
    <row r="118" spans="1:29" ht="13.5" customHeight="1" x14ac:dyDescent="0.25">
      <c r="A118" s="70">
        <v>43743</v>
      </c>
      <c r="B118" s="71" t="s">
        <v>12</v>
      </c>
      <c r="C118" s="72">
        <v>8</v>
      </c>
      <c r="D118" s="72">
        <v>3</v>
      </c>
      <c r="E118" s="71" t="s">
        <v>56</v>
      </c>
      <c r="F118" s="73">
        <v>2.5</v>
      </c>
      <c r="G118" s="71" t="s">
        <v>14</v>
      </c>
      <c r="H118" s="73">
        <v>2.6</v>
      </c>
      <c r="I118" s="74">
        <v>1.5</v>
      </c>
      <c r="J118" s="46">
        <f t="shared" si="20"/>
        <v>100</v>
      </c>
      <c r="K118" s="46">
        <f t="shared" si="21"/>
        <v>260</v>
      </c>
      <c r="L118" s="46">
        <f t="shared" si="22"/>
        <v>160</v>
      </c>
      <c r="M118" s="47">
        <f t="shared" si="23"/>
        <v>10891.333333333334</v>
      </c>
      <c r="N118" s="24">
        <f t="shared" si="24"/>
        <v>100</v>
      </c>
      <c r="O118" s="24">
        <f t="shared" si="25"/>
        <v>260</v>
      </c>
      <c r="P118" s="25" t="str">
        <f t="shared" si="26"/>
        <v/>
      </c>
      <c r="Q118" s="25" t="str">
        <f t="shared" si="27"/>
        <v/>
      </c>
      <c r="R118" s="25">
        <f t="shared" si="28"/>
        <v>-100</v>
      </c>
      <c r="S118" s="4">
        <f t="shared" si="29"/>
        <v>24127</v>
      </c>
      <c r="T118" s="5">
        <f t="shared" si="30"/>
        <v>100</v>
      </c>
      <c r="U118" s="5">
        <f t="shared" si="31"/>
        <v>150</v>
      </c>
      <c r="V118" s="5" t="str">
        <f t="shared" si="32"/>
        <v/>
      </c>
      <c r="W118" s="6" t="str">
        <f t="shared" si="33"/>
        <v/>
      </c>
      <c r="X118" s="6">
        <f t="shared" si="34"/>
        <v>-100</v>
      </c>
      <c r="Y118" s="4">
        <f t="shared" si="35"/>
        <v>9441.0000000000018</v>
      </c>
      <c r="Z118" s="32">
        <f t="shared" si="36"/>
        <v>300</v>
      </c>
      <c r="AA118" s="32">
        <f t="shared" si="37"/>
        <v>260</v>
      </c>
      <c r="AB118" s="32">
        <f t="shared" si="38"/>
        <v>-40</v>
      </c>
      <c r="AC118" s="4">
        <f t="shared" si="39"/>
        <v>44459.333333333314</v>
      </c>
    </row>
    <row r="119" spans="1:29" x14ac:dyDescent="0.25">
      <c r="A119" s="70">
        <v>43750</v>
      </c>
      <c r="B119" s="71" t="s">
        <v>15</v>
      </c>
      <c r="C119" s="72">
        <v>7</v>
      </c>
      <c r="D119" s="72">
        <v>5</v>
      </c>
      <c r="E119" s="71" t="s">
        <v>24</v>
      </c>
      <c r="F119" s="73">
        <v>2.1</v>
      </c>
      <c r="G119" s="71"/>
      <c r="H119" s="73">
        <v>2.2000000000000002</v>
      </c>
      <c r="I119" s="74"/>
      <c r="J119" s="46">
        <f t="shared" si="20"/>
        <v>100</v>
      </c>
      <c r="K119" s="46" t="str">
        <f t="shared" si="21"/>
        <v/>
      </c>
      <c r="L119" s="46">
        <f t="shared" si="22"/>
        <v>-100</v>
      </c>
      <c r="M119" s="47">
        <f t="shared" si="23"/>
        <v>10791.333333333334</v>
      </c>
      <c r="N119" s="24">
        <f t="shared" si="24"/>
        <v>100</v>
      </c>
      <c r="O119" s="24" t="str">
        <f t="shared" si="25"/>
        <v/>
      </c>
      <c r="P119" s="25" t="str">
        <f t="shared" si="26"/>
        <v/>
      </c>
      <c r="Q119" s="25" t="str">
        <f t="shared" si="27"/>
        <v/>
      </c>
      <c r="R119" s="25">
        <f t="shared" si="28"/>
        <v>-100</v>
      </c>
      <c r="S119" s="4">
        <f t="shared" si="29"/>
        <v>24027</v>
      </c>
      <c r="T119" s="5">
        <f t="shared" si="30"/>
        <v>100</v>
      </c>
      <c r="U119" s="5" t="str">
        <f t="shared" si="31"/>
        <v/>
      </c>
      <c r="V119" s="5" t="str">
        <f t="shared" si="32"/>
        <v/>
      </c>
      <c r="W119" s="6" t="str">
        <f t="shared" si="33"/>
        <v/>
      </c>
      <c r="X119" s="6">
        <f t="shared" si="34"/>
        <v>-100</v>
      </c>
      <c r="Y119" s="4">
        <f t="shared" si="35"/>
        <v>9341.0000000000018</v>
      </c>
      <c r="Z119" s="32">
        <f t="shared" si="36"/>
        <v>300</v>
      </c>
      <c r="AA119" s="32" t="str">
        <f t="shared" si="37"/>
        <v/>
      </c>
      <c r="AB119" s="32">
        <f t="shared" si="38"/>
        <v>-300</v>
      </c>
      <c r="AC119" s="4">
        <f t="shared" si="39"/>
        <v>44159.333333333314</v>
      </c>
    </row>
    <row r="120" spans="1:29" x14ac:dyDescent="0.25">
      <c r="A120" s="70">
        <v>43750</v>
      </c>
      <c r="B120" s="71" t="s">
        <v>15</v>
      </c>
      <c r="C120" s="72">
        <v>10</v>
      </c>
      <c r="D120" s="72">
        <v>2</v>
      </c>
      <c r="E120" s="71" t="s">
        <v>57</v>
      </c>
      <c r="F120" s="73">
        <v>2.7</v>
      </c>
      <c r="G120" s="71" t="s">
        <v>14</v>
      </c>
      <c r="H120" s="73">
        <v>4.2</v>
      </c>
      <c r="I120" s="74">
        <v>1.6</v>
      </c>
      <c r="J120" s="46">
        <f t="shared" si="20"/>
        <v>100</v>
      </c>
      <c r="K120" s="46">
        <f t="shared" si="21"/>
        <v>420</v>
      </c>
      <c r="L120" s="46">
        <f t="shared" si="22"/>
        <v>320</v>
      </c>
      <c r="M120" s="47">
        <f t="shared" si="23"/>
        <v>11111.333333333334</v>
      </c>
      <c r="N120" s="24">
        <f t="shared" si="24"/>
        <v>100</v>
      </c>
      <c r="O120" s="24">
        <f t="shared" si="25"/>
        <v>420</v>
      </c>
      <c r="P120" s="25" t="str">
        <f t="shared" si="26"/>
        <v/>
      </c>
      <c r="Q120" s="25" t="str">
        <f t="shared" si="27"/>
        <v/>
      </c>
      <c r="R120" s="25">
        <f t="shared" si="28"/>
        <v>-100</v>
      </c>
      <c r="S120" s="4">
        <f t="shared" si="29"/>
        <v>23927</v>
      </c>
      <c r="T120" s="5">
        <f t="shared" si="30"/>
        <v>100</v>
      </c>
      <c r="U120" s="5">
        <f t="shared" si="31"/>
        <v>160</v>
      </c>
      <c r="V120" s="5">
        <f t="shared" si="32"/>
        <v>256</v>
      </c>
      <c r="W120" s="6">
        <f t="shared" si="33"/>
        <v>486.4</v>
      </c>
      <c r="X120" s="6">
        <f t="shared" si="34"/>
        <v>386.4</v>
      </c>
      <c r="Y120" s="4">
        <f t="shared" si="35"/>
        <v>9727.4000000000015</v>
      </c>
      <c r="Z120" s="32">
        <f t="shared" si="36"/>
        <v>300</v>
      </c>
      <c r="AA120" s="32">
        <f t="shared" si="37"/>
        <v>906.4</v>
      </c>
      <c r="AB120" s="32">
        <f t="shared" si="38"/>
        <v>606.4</v>
      </c>
      <c r="AC120" s="4">
        <f t="shared" si="39"/>
        <v>44765.733333333315</v>
      </c>
    </row>
    <row r="121" spans="1:29" x14ac:dyDescent="0.25">
      <c r="A121" s="81">
        <v>43754</v>
      </c>
      <c r="B121" s="82" t="s">
        <v>15</v>
      </c>
      <c r="C121" s="83">
        <v>8</v>
      </c>
      <c r="D121" s="83">
        <v>6</v>
      </c>
      <c r="E121" s="82" t="s">
        <v>40</v>
      </c>
      <c r="F121" s="84">
        <v>3</v>
      </c>
      <c r="G121" s="82" t="s">
        <v>32</v>
      </c>
      <c r="H121" s="84">
        <v>3.5</v>
      </c>
      <c r="I121" s="85">
        <v>1.6</v>
      </c>
      <c r="J121" s="46">
        <f t="shared" si="20"/>
        <v>100</v>
      </c>
      <c r="K121" s="46" t="str">
        <f t="shared" si="21"/>
        <v/>
      </c>
      <c r="L121" s="46">
        <f t="shared" si="22"/>
        <v>-100</v>
      </c>
      <c r="M121" s="47">
        <f t="shared" si="23"/>
        <v>11011.333333333334</v>
      </c>
      <c r="N121" s="24">
        <f t="shared" si="24"/>
        <v>100</v>
      </c>
      <c r="O121" s="24" t="str">
        <f t="shared" si="25"/>
        <v/>
      </c>
      <c r="P121" s="25" t="str">
        <f t="shared" si="26"/>
        <v/>
      </c>
      <c r="Q121" s="25" t="str">
        <f t="shared" si="27"/>
        <v/>
      </c>
      <c r="R121" s="25">
        <f t="shared" si="28"/>
        <v>-100</v>
      </c>
      <c r="S121" s="4">
        <f t="shared" si="29"/>
        <v>23827</v>
      </c>
      <c r="T121" s="5">
        <f t="shared" si="30"/>
        <v>100</v>
      </c>
      <c r="U121" s="5">
        <f t="shared" si="31"/>
        <v>160</v>
      </c>
      <c r="V121" s="5">
        <f t="shared" si="32"/>
        <v>304</v>
      </c>
      <c r="W121" s="6">
        <f t="shared" si="33"/>
        <v>425.59999999999997</v>
      </c>
      <c r="X121" s="6">
        <f t="shared" si="34"/>
        <v>325.59999999999997</v>
      </c>
      <c r="Y121" s="4">
        <f t="shared" si="35"/>
        <v>10053.000000000002</v>
      </c>
      <c r="Z121" s="32">
        <f t="shared" si="36"/>
        <v>300</v>
      </c>
      <c r="AA121" s="32">
        <f t="shared" si="37"/>
        <v>425.59999999999997</v>
      </c>
      <c r="AB121" s="32">
        <f t="shared" si="38"/>
        <v>125.59999999999997</v>
      </c>
      <c r="AC121" s="4">
        <f t="shared" si="39"/>
        <v>44891.333333333314</v>
      </c>
    </row>
    <row r="122" spans="1:29" x14ac:dyDescent="0.25">
      <c r="A122" s="70">
        <v>43778</v>
      </c>
      <c r="B122" s="71" t="s">
        <v>58</v>
      </c>
      <c r="C122" s="72">
        <v>8</v>
      </c>
      <c r="D122" s="72">
        <v>15</v>
      </c>
      <c r="E122" s="71" t="s">
        <v>59</v>
      </c>
      <c r="F122" s="73">
        <v>2.9</v>
      </c>
      <c r="G122" s="71" t="s">
        <v>30</v>
      </c>
      <c r="H122" s="73">
        <v>3.9</v>
      </c>
      <c r="I122" s="74">
        <v>1.9</v>
      </c>
      <c r="J122" s="46">
        <f t="shared" si="20"/>
        <v>100</v>
      </c>
      <c r="K122" s="46" t="str">
        <f t="shared" si="21"/>
        <v/>
      </c>
      <c r="L122" s="46">
        <f t="shared" si="22"/>
        <v>-100</v>
      </c>
      <c r="M122" s="47">
        <f t="shared" si="23"/>
        <v>10911.333333333334</v>
      </c>
      <c r="N122" s="24">
        <f t="shared" si="24"/>
        <v>100</v>
      </c>
      <c r="O122" s="24" t="str">
        <f t="shared" si="25"/>
        <v/>
      </c>
      <c r="P122" s="25" t="str">
        <f t="shared" si="26"/>
        <v/>
      </c>
      <c r="Q122" s="25" t="str">
        <f t="shared" si="27"/>
        <v/>
      </c>
      <c r="R122" s="25">
        <f t="shared" si="28"/>
        <v>-100</v>
      </c>
      <c r="S122" s="4">
        <f t="shared" si="29"/>
        <v>23727</v>
      </c>
      <c r="T122" s="5">
        <f t="shared" si="30"/>
        <v>100</v>
      </c>
      <c r="U122" s="5">
        <f t="shared" si="31"/>
        <v>190</v>
      </c>
      <c r="V122" s="5">
        <f t="shared" si="32"/>
        <v>266</v>
      </c>
      <c r="W122" s="6">
        <f t="shared" si="33"/>
        <v>345.8</v>
      </c>
      <c r="X122" s="6">
        <f t="shared" si="34"/>
        <v>245.8</v>
      </c>
      <c r="Y122" s="4">
        <f t="shared" si="35"/>
        <v>10298.800000000001</v>
      </c>
      <c r="Z122" s="32">
        <f t="shared" si="36"/>
        <v>300</v>
      </c>
      <c r="AA122" s="32">
        <f t="shared" si="37"/>
        <v>345.8</v>
      </c>
      <c r="AB122" s="32">
        <f t="shared" si="38"/>
        <v>45.800000000000011</v>
      </c>
      <c r="AC122" s="4">
        <f t="shared" si="39"/>
        <v>44937.133333333317</v>
      </c>
    </row>
    <row r="123" spans="1:29" x14ac:dyDescent="0.25">
      <c r="A123" s="70">
        <v>43785</v>
      </c>
      <c r="B123" s="71" t="s">
        <v>60</v>
      </c>
      <c r="C123" s="72">
        <v>3</v>
      </c>
      <c r="D123" s="72">
        <v>2</v>
      </c>
      <c r="E123" s="71" t="s">
        <v>61</v>
      </c>
      <c r="F123" s="73">
        <v>2.6</v>
      </c>
      <c r="G123" s="71" t="s">
        <v>14</v>
      </c>
      <c r="H123" s="73">
        <v>2.5</v>
      </c>
      <c r="I123" s="74">
        <v>1.4</v>
      </c>
      <c r="J123" s="46">
        <f t="shared" si="20"/>
        <v>100</v>
      </c>
      <c r="K123" s="46">
        <f t="shared" si="21"/>
        <v>250</v>
      </c>
      <c r="L123" s="46">
        <f t="shared" si="22"/>
        <v>150</v>
      </c>
      <c r="M123" s="47">
        <f t="shared" si="23"/>
        <v>11061.333333333334</v>
      </c>
      <c r="N123" s="24">
        <f t="shared" si="24"/>
        <v>100</v>
      </c>
      <c r="O123" s="24">
        <f t="shared" si="25"/>
        <v>250</v>
      </c>
      <c r="P123" s="25" t="str">
        <f t="shared" si="26"/>
        <v/>
      </c>
      <c r="Q123" s="25" t="str">
        <f t="shared" si="27"/>
        <v/>
      </c>
      <c r="R123" s="25">
        <f t="shared" si="28"/>
        <v>-100</v>
      </c>
      <c r="S123" s="4">
        <f t="shared" si="29"/>
        <v>23627</v>
      </c>
      <c r="T123" s="5">
        <f t="shared" si="30"/>
        <v>100</v>
      </c>
      <c r="U123" s="5">
        <f t="shared" si="31"/>
        <v>140</v>
      </c>
      <c r="V123" s="5">
        <f t="shared" si="32"/>
        <v>182</v>
      </c>
      <c r="W123" s="6" t="str">
        <f t="shared" si="33"/>
        <v/>
      </c>
      <c r="X123" s="6">
        <f t="shared" si="34"/>
        <v>-100</v>
      </c>
      <c r="Y123" s="4">
        <f t="shared" si="35"/>
        <v>10198.800000000001</v>
      </c>
      <c r="Z123" s="32">
        <f t="shared" si="36"/>
        <v>300</v>
      </c>
      <c r="AA123" s="32">
        <f t="shared" si="37"/>
        <v>250</v>
      </c>
      <c r="AB123" s="32">
        <f t="shared" si="38"/>
        <v>-50</v>
      </c>
      <c r="AC123" s="4">
        <f t="shared" si="39"/>
        <v>44887.133333333317</v>
      </c>
    </row>
    <row r="124" spans="1:29" x14ac:dyDescent="0.25">
      <c r="A124" s="70">
        <v>43785</v>
      </c>
      <c r="B124" s="71" t="s">
        <v>60</v>
      </c>
      <c r="C124" s="72">
        <v>10</v>
      </c>
      <c r="D124" s="72">
        <v>4</v>
      </c>
      <c r="E124" s="71" t="s">
        <v>62</v>
      </c>
      <c r="F124" s="73">
        <v>2.2000000000000002</v>
      </c>
      <c r="G124" s="71" t="s">
        <v>30</v>
      </c>
      <c r="H124" s="73">
        <v>2.0499999999999998</v>
      </c>
      <c r="I124" s="74">
        <v>1.3</v>
      </c>
      <c r="J124" s="46">
        <f t="shared" si="20"/>
        <v>100</v>
      </c>
      <c r="K124" s="46" t="str">
        <f t="shared" si="21"/>
        <v/>
      </c>
      <c r="L124" s="46">
        <f t="shared" si="22"/>
        <v>-100</v>
      </c>
      <c r="M124" s="47">
        <f t="shared" si="23"/>
        <v>10961.333333333334</v>
      </c>
      <c r="N124" s="24">
        <f t="shared" si="24"/>
        <v>100</v>
      </c>
      <c r="O124" s="24" t="str">
        <f t="shared" si="25"/>
        <v/>
      </c>
      <c r="P124" s="25" t="str">
        <f t="shared" si="26"/>
        <v/>
      </c>
      <c r="Q124" s="25" t="str">
        <f t="shared" si="27"/>
        <v/>
      </c>
      <c r="R124" s="25">
        <f t="shared" si="28"/>
        <v>-100</v>
      </c>
      <c r="S124" s="4">
        <f t="shared" si="29"/>
        <v>23527</v>
      </c>
      <c r="T124" s="5">
        <f t="shared" si="30"/>
        <v>100</v>
      </c>
      <c r="U124" s="5">
        <f t="shared" si="31"/>
        <v>130</v>
      </c>
      <c r="V124" s="5" t="str">
        <f t="shared" si="32"/>
        <v/>
      </c>
      <c r="W124" s="6" t="str">
        <f t="shared" si="33"/>
        <v/>
      </c>
      <c r="X124" s="6">
        <f t="shared" si="34"/>
        <v>-100</v>
      </c>
      <c r="Y124" s="4">
        <f t="shared" si="35"/>
        <v>10098.800000000001</v>
      </c>
      <c r="Z124" s="32">
        <f t="shared" si="36"/>
        <v>300</v>
      </c>
      <c r="AA124" s="32" t="str">
        <f t="shared" si="37"/>
        <v/>
      </c>
      <c r="AB124" s="32">
        <f t="shared" si="38"/>
        <v>-300</v>
      </c>
      <c r="AC124" s="4">
        <f t="shared" si="39"/>
        <v>44587.133333333317</v>
      </c>
    </row>
    <row r="125" spans="1:29" x14ac:dyDescent="0.25">
      <c r="A125" s="70">
        <v>43799</v>
      </c>
      <c r="B125" s="71" t="s">
        <v>54</v>
      </c>
      <c r="C125" s="72">
        <v>2</v>
      </c>
      <c r="D125" s="72">
        <v>2</v>
      </c>
      <c r="E125" s="71" t="s">
        <v>63</v>
      </c>
      <c r="F125" s="73">
        <v>2.7</v>
      </c>
      <c r="G125" s="71"/>
      <c r="H125" s="73">
        <v>2.8</v>
      </c>
      <c r="I125" s="74"/>
      <c r="J125" s="46">
        <f t="shared" si="20"/>
        <v>100</v>
      </c>
      <c r="K125" s="46" t="str">
        <f t="shared" si="21"/>
        <v/>
      </c>
      <c r="L125" s="46">
        <f t="shared" si="22"/>
        <v>-100</v>
      </c>
      <c r="M125" s="47">
        <f t="shared" si="23"/>
        <v>10861.333333333334</v>
      </c>
      <c r="N125" s="24">
        <f t="shared" si="24"/>
        <v>100</v>
      </c>
      <c r="O125" s="24" t="str">
        <f t="shared" si="25"/>
        <v/>
      </c>
      <c r="P125" s="25" t="str">
        <f t="shared" si="26"/>
        <v/>
      </c>
      <c r="Q125" s="25" t="str">
        <f t="shared" si="27"/>
        <v/>
      </c>
      <c r="R125" s="25">
        <f t="shared" si="28"/>
        <v>-100</v>
      </c>
      <c r="S125" s="4">
        <f t="shared" si="29"/>
        <v>23427</v>
      </c>
      <c r="T125" s="5">
        <f t="shared" si="30"/>
        <v>100</v>
      </c>
      <c r="U125" s="5" t="str">
        <f t="shared" si="31"/>
        <v/>
      </c>
      <c r="V125" s="5" t="str">
        <f t="shared" si="32"/>
        <v/>
      </c>
      <c r="W125" s="6" t="str">
        <f t="shared" si="33"/>
        <v/>
      </c>
      <c r="X125" s="6">
        <f t="shared" si="34"/>
        <v>-100</v>
      </c>
      <c r="Y125" s="4">
        <f t="shared" si="35"/>
        <v>9998.8000000000011</v>
      </c>
      <c r="Z125" s="32">
        <f t="shared" si="36"/>
        <v>300</v>
      </c>
      <c r="AA125" s="32" t="str">
        <f t="shared" si="37"/>
        <v/>
      </c>
      <c r="AB125" s="32">
        <f t="shared" si="38"/>
        <v>-300</v>
      </c>
      <c r="AC125" s="4">
        <f t="shared" si="39"/>
        <v>44287.133333333317</v>
      </c>
    </row>
    <row r="126" spans="1:29" x14ac:dyDescent="0.25">
      <c r="A126" s="70">
        <v>43813</v>
      </c>
      <c r="B126" s="71" t="s">
        <v>12</v>
      </c>
      <c r="C126" s="75">
        <v>6</v>
      </c>
      <c r="D126" s="76">
        <v>13</v>
      </c>
      <c r="E126" s="71" t="s">
        <v>165</v>
      </c>
      <c r="F126" s="73">
        <v>3</v>
      </c>
      <c r="G126" s="71"/>
      <c r="H126" s="73">
        <v>2.4</v>
      </c>
      <c r="I126" s="74"/>
      <c r="J126" s="46">
        <f t="shared" si="20"/>
        <v>100</v>
      </c>
      <c r="K126" s="46" t="str">
        <f t="shared" si="21"/>
        <v/>
      </c>
      <c r="L126" s="46">
        <f t="shared" si="22"/>
        <v>-100</v>
      </c>
      <c r="M126" s="47">
        <f t="shared" si="23"/>
        <v>10761.333333333334</v>
      </c>
      <c r="N126" s="24">
        <f t="shared" si="24"/>
        <v>100</v>
      </c>
      <c r="O126" s="24" t="str">
        <f t="shared" si="25"/>
        <v/>
      </c>
      <c r="P126" s="25" t="str">
        <f t="shared" si="26"/>
        <v/>
      </c>
      <c r="Q126" s="25" t="str">
        <f t="shared" si="27"/>
        <v/>
      </c>
      <c r="R126" s="25">
        <f t="shared" si="28"/>
        <v>-100</v>
      </c>
      <c r="S126" s="4">
        <f t="shared" si="29"/>
        <v>23327</v>
      </c>
      <c r="T126" s="5">
        <f t="shared" si="30"/>
        <v>100</v>
      </c>
      <c r="U126" s="5" t="str">
        <f t="shared" si="31"/>
        <v/>
      </c>
      <c r="V126" s="5" t="str">
        <f t="shared" si="32"/>
        <v/>
      </c>
      <c r="W126" s="6" t="str">
        <f t="shared" si="33"/>
        <v/>
      </c>
      <c r="X126" s="6">
        <f t="shared" si="34"/>
        <v>-100</v>
      </c>
      <c r="Y126" s="4">
        <f t="shared" si="35"/>
        <v>9898.8000000000011</v>
      </c>
      <c r="Z126" s="32">
        <f t="shared" si="36"/>
        <v>300</v>
      </c>
      <c r="AA126" s="32" t="str">
        <f t="shared" si="37"/>
        <v/>
      </c>
      <c r="AB126" s="32">
        <f t="shared" si="38"/>
        <v>-300</v>
      </c>
      <c r="AC126" s="4">
        <f t="shared" si="39"/>
        <v>43987.133333333317</v>
      </c>
    </row>
    <row r="127" spans="1:29" x14ac:dyDescent="0.25">
      <c r="A127" s="70">
        <v>43820</v>
      </c>
      <c r="B127" s="71" t="s">
        <v>12</v>
      </c>
      <c r="C127" s="75">
        <v>3</v>
      </c>
      <c r="D127" s="76">
        <v>2</v>
      </c>
      <c r="E127" s="71" t="s">
        <v>166</v>
      </c>
      <c r="F127" s="73">
        <v>3</v>
      </c>
      <c r="G127" s="71" t="s">
        <v>14</v>
      </c>
      <c r="H127" s="73">
        <v>3.8</v>
      </c>
      <c r="I127" s="74">
        <v>1.7</v>
      </c>
      <c r="J127" s="46">
        <f t="shared" si="20"/>
        <v>100</v>
      </c>
      <c r="K127" s="46">
        <f t="shared" si="21"/>
        <v>380</v>
      </c>
      <c r="L127" s="46">
        <f t="shared" si="22"/>
        <v>280</v>
      </c>
      <c r="M127" s="47">
        <f t="shared" si="23"/>
        <v>11041.333333333334</v>
      </c>
      <c r="N127" s="24">
        <f t="shared" si="24"/>
        <v>100</v>
      </c>
      <c r="O127" s="24">
        <f t="shared" si="25"/>
        <v>380</v>
      </c>
      <c r="P127" s="25">
        <f t="shared" si="26"/>
        <v>722</v>
      </c>
      <c r="Q127" s="25" t="str">
        <f t="shared" si="27"/>
        <v/>
      </c>
      <c r="R127" s="25">
        <f t="shared" si="28"/>
        <v>622</v>
      </c>
      <c r="S127" s="4">
        <f t="shared" si="29"/>
        <v>23949</v>
      </c>
      <c r="T127" s="5">
        <f t="shared" si="30"/>
        <v>100</v>
      </c>
      <c r="U127" s="5">
        <f t="shared" si="31"/>
        <v>170</v>
      </c>
      <c r="V127" s="5">
        <f t="shared" si="32"/>
        <v>204</v>
      </c>
      <c r="W127" s="6">
        <f t="shared" si="33"/>
        <v>306</v>
      </c>
      <c r="X127" s="6">
        <f t="shared" si="34"/>
        <v>206</v>
      </c>
      <c r="Y127" s="4">
        <f t="shared" si="35"/>
        <v>10104.800000000001</v>
      </c>
      <c r="Z127" s="32">
        <f t="shared" si="36"/>
        <v>300</v>
      </c>
      <c r="AA127" s="32">
        <f t="shared" si="37"/>
        <v>1408</v>
      </c>
      <c r="AB127" s="32">
        <f t="shared" si="38"/>
        <v>1108</v>
      </c>
      <c r="AC127" s="4">
        <f t="shared" si="39"/>
        <v>45095.133333333317</v>
      </c>
    </row>
    <row r="128" spans="1:29" x14ac:dyDescent="0.25">
      <c r="A128" s="70">
        <v>43820</v>
      </c>
      <c r="B128" s="71" t="s">
        <v>12</v>
      </c>
      <c r="C128" s="72">
        <v>7</v>
      </c>
      <c r="D128" s="72">
        <v>5</v>
      </c>
      <c r="E128" s="71" t="s">
        <v>64</v>
      </c>
      <c r="F128" s="73">
        <v>2.2000000000000002</v>
      </c>
      <c r="G128" s="71" t="s">
        <v>14</v>
      </c>
      <c r="H128" s="73">
        <v>1.9</v>
      </c>
      <c r="I128" s="74">
        <v>1.2</v>
      </c>
      <c r="J128" s="46">
        <f t="shared" si="20"/>
        <v>100</v>
      </c>
      <c r="K128" s="46">
        <f t="shared" si="21"/>
        <v>190</v>
      </c>
      <c r="L128" s="46">
        <f t="shared" si="22"/>
        <v>90</v>
      </c>
      <c r="M128" s="47">
        <f t="shared" si="23"/>
        <v>11131.333333333334</v>
      </c>
      <c r="N128" s="24">
        <f t="shared" si="24"/>
        <v>100</v>
      </c>
      <c r="O128" s="24">
        <f t="shared" si="25"/>
        <v>190</v>
      </c>
      <c r="P128" s="25">
        <f t="shared" si="26"/>
        <v>589</v>
      </c>
      <c r="Q128" s="25" t="str">
        <f t="shared" si="27"/>
        <v/>
      </c>
      <c r="R128" s="25">
        <f t="shared" si="28"/>
        <v>489</v>
      </c>
      <c r="S128" s="4">
        <f t="shared" si="29"/>
        <v>24438</v>
      </c>
      <c r="T128" s="5">
        <f t="shared" si="30"/>
        <v>100</v>
      </c>
      <c r="U128" s="5">
        <f t="shared" si="31"/>
        <v>120</v>
      </c>
      <c r="V128" s="5">
        <f t="shared" si="32"/>
        <v>180</v>
      </c>
      <c r="W128" s="6">
        <f t="shared" si="33"/>
        <v>270</v>
      </c>
      <c r="X128" s="6">
        <f t="shared" si="34"/>
        <v>170</v>
      </c>
      <c r="Y128" s="4">
        <f t="shared" si="35"/>
        <v>10274.800000000001</v>
      </c>
      <c r="Z128" s="32">
        <f t="shared" si="36"/>
        <v>300</v>
      </c>
      <c r="AA128" s="32">
        <f t="shared" si="37"/>
        <v>1049</v>
      </c>
      <c r="AB128" s="32">
        <f t="shared" si="38"/>
        <v>749</v>
      </c>
      <c r="AC128" s="4">
        <f t="shared" si="39"/>
        <v>45844.133333333317</v>
      </c>
    </row>
    <row r="129" spans="1:34" x14ac:dyDescent="0.25">
      <c r="A129" s="70">
        <v>43825</v>
      </c>
      <c r="B129" s="71" t="s">
        <v>15</v>
      </c>
      <c r="C129" s="72">
        <v>6</v>
      </c>
      <c r="D129" s="72">
        <v>2</v>
      </c>
      <c r="E129" s="71" t="s">
        <v>65</v>
      </c>
      <c r="F129" s="73">
        <v>2.5</v>
      </c>
      <c r="G129" s="71" t="s">
        <v>14</v>
      </c>
      <c r="H129" s="73">
        <v>3.1</v>
      </c>
      <c r="I129" s="74">
        <v>1.5</v>
      </c>
      <c r="J129" s="46">
        <f t="shared" si="20"/>
        <v>100</v>
      </c>
      <c r="K129" s="46">
        <f t="shared" si="21"/>
        <v>310</v>
      </c>
      <c r="L129" s="46">
        <f t="shared" si="22"/>
        <v>210</v>
      </c>
      <c r="M129" s="47">
        <f t="shared" si="23"/>
        <v>11341.333333333334</v>
      </c>
      <c r="N129" s="24">
        <f t="shared" si="24"/>
        <v>100</v>
      </c>
      <c r="O129" s="24">
        <f t="shared" si="25"/>
        <v>310</v>
      </c>
      <c r="P129" s="25">
        <f t="shared" si="26"/>
        <v>1054</v>
      </c>
      <c r="Q129" s="25" t="str">
        <f t="shared" si="27"/>
        <v/>
      </c>
      <c r="R129" s="25">
        <f t="shared" si="28"/>
        <v>954</v>
      </c>
      <c r="S129" s="4">
        <f t="shared" si="29"/>
        <v>25392</v>
      </c>
      <c r="T129" s="5">
        <f t="shared" si="30"/>
        <v>100</v>
      </c>
      <c r="U129" s="5">
        <f t="shared" si="31"/>
        <v>150</v>
      </c>
      <c r="V129" s="5">
        <f t="shared" si="32"/>
        <v>225</v>
      </c>
      <c r="W129" s="6" t="str">
        <f t="shared" si="33"/>
        <v/>
      </c>
      <c r="X129" s="6">
        <f t="shared" si="34"/>
        <v>-100</v>
      </c>
      <c r="Y129" s="4">
        <f t="shared" si="35"/>
        <v>10174.800000000001</v>
      </c>
      <c r="Z129" s="32">
        <f t="shared" si="36"/>
        <v>300</v>
      </c>
      <c r="AA129" s="32">
        <f t="shared" si="37"/>
        <v>1364</v>
      </c>
      <c r="AB129" s="32">
        <f t="shared" si="38"/>
        <v>1064</v>
      </c>
      <c r="AC129" s="4">
        <f t="shared" si="39"/>
        <v>46908.133333333317</v>
      </c>
    </row>
    <row r="130" spans="1:34" x14ac:dyDescent="0.25">
      <c r="A130" s="70">
        <v>43834</v>
      </c>
      <c r="B130" s="71" t="s">
        <v>15</v>
      </c>
      <c r="C130" s="75">
        <v>7</v>
      </c>
      <c r="D130" s="76">
        <v>11</v>
      </c>
      <c r="E130" s="71" t="s">
        <v>167</v>
      </c>
      <c r="F130" s="73">
        <v>3</v>
      </c>
      <c r="G130" s="71" t="s">
        <v>14</v>
      </c>
      <c r="H130" s="73">
        <v>3.4</v>
      </c>
      <c r="I130" s="74">
        <v>1.5</v>
      </c>
      <c r="J130" s="46">
        <f t="shared" si="20"/>
        <v>100</v>
      </c>
      <c r="K130" s="46">
        <f t="shared" si="21"/>
        <v>340</v>
      </c>
      <c r="L130" s="46">
        <f t="shared" si="22"/>
        <v>240</v>
      </c>
      <c r="M130" s="47">
        <f t="shared" si="23"/>
        <v>11581.333333333334</v>
      </c>
      <c r="N130" s="24">
        <f t="shared" si="24"/>
        <v>100</v>
      </c>
      <c r="O130" s="24">
        <f t="shared" si="25"/>
        <v>340</v>
      </c>
      <c r="P130" s="25" t="str">
        <f t="shared" si="26"/>
        <v/>
      </c>
      <c r="Q130" s="25" t="str">
        <f t="shared" si="27"/>
        <v/>
      </c>
      <c r="R130" s="25">
        <f t="shared" si="28"/>
        <v>-100</v>
      </c>
      <c r="S130" s="4">
        <f t="shared" si="29"/>
        <v>25292</v>
      </c>
      <c r="T130" s="5">
        <f t="shared" si="30"/>
        <v>100</v>
      </c>
      <c r="U130" s="5">
        <f t="shared" si="31"/>
        <v>150</v>
      </c>
      <c r="V130" s="5" t="str">
        <f t="shared" si="32"/>
        <v/>
      </c>
      <c r="W130" s="6" t="str">
        <f t="shared" si="33"/>
        <v/>
      </c>
      <c r="X130" s="6">
        <f t="shared" si="34"/>
        <v>-100</v>
      </c>
      <c r="Y130" s="4">
        <f t="shared" si="35"/>
        <v>10074.800000000001</v>
      </c>
      <c r="Z130" s="32">
        <f t="shared" si="36"/>
        <v>300</v>
      </c>
      <c r="AA130" s="32">
        <f t="shared" si="37"/>
        <v>340</v>
      </c>
      <c r="AB130" s="32">
        <f t="shared" si="38"/>
        <v>40</v>
      </c>
      <c r="AC130" s="4">
        <f t="shared" si="39"/>
        <v>46948.133333333317</v>
      </c>
    </row>
    <row r="132" spans="1:34" s="29" customFormat="1" ht="23.25" customHeight="1" x14ac:dyDescent="0.25">
      <c r="J132" s="48">
        <f>SUBTOTAL(9,J7:J131)</f>
        <v>12400</v>
      </c>
      <c r="K132" s="48">
        <f t="shared" ref="K132:L132" si="40">SUBTOTAL(9,K7:K131)</f>
        <v>20648</v>
      </c>
      <c r="L132" s="48">
        <f t="shared" si="40"/>
        <v>8248</v>
      </c>
      <c r="M132"/>
      <c r="N132" s="30">
        <f>SUBTOTAL(9,N7:N131)</f>
        <v>12400</v>
      </c>
      <c r="O132" s="30">
        <f t="shared" ref="O132:R132" si="41">SUBTOTAL(9,O7:O131)</f>
        <v>20648</v>
      </c>
      <c r="P132" s="30">
        <f t="shared" si="41"/>
        <v>32692</v>
      </c>
      <c r="Q132" s="28">
        <f t="shared" si="41"/>
        <v>0</v>
      </c>
      <c r="R132" s="30">
        <f t="shared" si="41"/>
        <v>20292</v>
      </c>
      <c r="S132"/>
      <c r="T132" s="26">
        <f>SUBTOTAL(9,T7:T131)</f>
        <v>12400</v>
      </c>
      <c r="U132" s="26">
        <f t="shared" ref="U132:X132" si="42">SUBTOTAL(9,U7:U131)</f>
        <v>14585</v>
      </c>
      <c r="V132" s="26">
        <f t="shared" si="42"/>
        <v>16554.5</v>
      </c>
      <c r="W132" s="26">
        <f t="shared" si="42"/>
        <v>18474.800000000003</v>
      </c>
      <c r="X132" s="26">
        <f t="shared" si="42"/>
        <v>6074.7999999999993</v>
      </c>
      <c r="Y132"/>
      <c r="Z132" s="27">
        <f>SUBTOTAL(9,Z7:Z131)</f>
        <v>37200</v>
      </c>
      <c r="AA132" s="27">
        <f>SUBTOTAL(9,AA7:AA131)</f>
        <v>71814.799999999974</v>
      </c>
      <c r="AB132" s="27">
        <f>SUBTOTAL(9,AB7:AB131)</f>
        <v>34614.800000000003</v>
      </c>
      <c r="AC132"/>
    </row>
    <row r="133" spans="1:34" ht="18" customHeight="1" x14ac:dyDescent="0.25">
      <c r="L133" s="8">
        <f>L132/J132</f>
        <v>0.66516129032258065</v>
      </c>
      <c r="R133" s="8">
        <f>R132/N132</f>
        <v>1.6364516129032258</v>
      </c>
      <c r="X133" s="8">
        <f>X132/T132</f>
        <v>0.48990322580645157</v>
      </c>
      <c r="AB133" s="8">
        <f>AB132/Z132</f>
        <v>0.93050537634408614</v>
      </c>
    </row>
    <row r="134" spans="1:34" ht="18" customHeight="1" x14ac:dyDescent="0.25">
      <c r="N134"/>
      <c r="R134"/>
      <c r="T134"/>
      <c r="X134"/>
    </row>
    <row r="135" spans="1:34" x14ac:dyDescent="0.25">
      <c r="J135" s="2" t="s">
        <v>135</v>
      </c>
      <c r="O135" s="2" t="s">
        <v>156</v>
      </c>
      <c r="R135"/>
      <c r="U135" s="2" t="s">
        <v>138</v>
      </c>
      <c r="Z135" s="2" t="s">
        <v>139</v>
      </c>
    </row>
    <row r="136" spans="1:34" s="10" customFormat="1" ht="30" customHeight="1" x14ac:dyDescent="0.25">
      <c r="J136" s="9" t="s">
        <v>129</v>
      </c>
      <c r="K136" s="9" t="s">
        <v>131</v>
      </c>
      <c r="L136" s="9" t="s">
        <v>130</v>
      </c>
      <c r="M136"/>
      <c r="O136" s="9" t="s">
        <v>129</v>
      </c>
      <c r="P136" s="14" t="s">
        <v>68</v>
      </c>
      <c r="Q136" s="14" t="s">
        <v>145</v>
      </c>
      <c r="R136" s="9" t="s">
        <v>130</v>
      </c>
      <c r="S136"/>
      <c r="U136" s="9" t="s">
        <v>129</v>
      </c>
      <c r="V136" s="14" t="s">
        <v>133</v>
      </c>
      <c r="W136" s="9" t="s">
        <v>130</v>
      </c>
      <c r="X136" s="11"/>
      <c r="Y136"/>
      <c r="Z136" s="9" t="s">
        <v>129</v>
      </c>
      <c r="AA136" s="9" t="s">
        <v>131</v>
      </c>
      <c r="AB136" s="9" t="s">
        <v>130</v>
      </c>
      <c r="AC136"/>
    </row>
    <row r="137" spans="1:34" ht="20.25" customHeight="1" x14ac:dyDescent="0.25">
      <c r="J137" s="9">
        <f>SUBTOTAL(2,J7:J131)</f>
        <v>124</v>
      </c>
      <c r="K137" s="9">
        <f>SUBTOTAL(2,K7:K131)</f>
        <v>80</v>
      </c>
      <c r="L137" s="8">
        <f>K137/J137</f>
        <v>0.64516129032258063</v>
      </c>
      <c r="O137" s="9">
        <f>SUBTOTAL(2,N7:N131)</f>
        <v>124</v>
      </c>
      <c r="P137" s="9">
        <f>SUBTOTAL(2,P7:P131)</f>
        <v>53</v>
      </c>
      <c r="Q137" s="9">
        <f>SUBTOTAL(2,Q7:Q131)</f>
        <v>0</v>
      </c>
      <c r="R137" s="8">
        <f>IF($N$2="T",Q137/O137,P137/O137)</f>
        <v>0.42741935483870969</v>
      </c>
      <c r="U137" s="9">
        <f>SUBTOTAL(2,T7:T131)</f>
        <v>124</v>
      </c>
      <c r="V137" s="9">
        <f>SUBTOTAL(2,W7:W131)</f>
        <v>65</v>
      </c>
      <c r="W137" s="8">
        <f>V137/U137</f>
        <v>0.52419354838709675</v>
      </c>
      <c r="Z137" s="9">
        <f>SUBTOTAL(2,Z7:Z131)</f>
        <v>124</v>
      </c>
      <c r="AA137" s="9">
        <f>SUBTOTAL(2,AA7:AA131)</f>
        <v>94</v>
      </c>
      <c r="AB137" s="8">
        <f>AA137/Z137</f>
        <v>0.75806451612903225</v>
      </c>
      <c r="AF137" t="s">
        <v>134</v>
      </c>
    </row>
    <row r="138" spans="1:34" ht="24.75" customHeight="1" x14ac:dyDescent="0.25">
      <c r="J138" s="12">
        <f>SUBTOTAL(1,K7:K131)/J1</f>
        <v>2.5810000000000004</v>
      </c>
      <c r="K138" s="50" t="s">
        <v>140</v>
      </c>
      <c r="L138" s="51"/>
      <c r="O138" s="13">
        <f>IF(N2="T",SUBTOTAL(1,Q7:Q131)/N1,IF(N2&lt;&gt;"T",SUBTOTAL(1,P7:P131)/N1))</f>
        <v>6.1683018867924533</v>
      </c>
      <c r="P138" s="50" t="s">
        <v>140</v>
      </c>
      <c r="Q138" s="69"/>
      <c r="R138" s="51"/>
      <c r="U138" s="13">
        <f>SUBTOTAL(1,W7:W131)/T1</f>
        <v>2.8422769230769234</v>
      </c>
      <c r="V138" s="50" t="s">
        <v>140</v>
      </c>
      <c r="W138" s="51"/>
      <c r="Z138" s="2"/>
      <c r="AA138" s="2"/>
      <c r="AB138" s="2"/>
      <c r="AD138" s="2"/>
      <c r="AE138" s="2"/>
      <c r="AF138" s="2"/>
      <c r="AG138" s="2"/>
      <c r="AH138" s="2"/>
    </row>
    <row r="139" spans="1:34" x14ac:dyDescent="0.25">
      <c r="N139"/>
    </row>
    <row r="140" spans="1:34" x14ac:dyDescent="0.25">
      <c r="N140"/>
    </row>
    <row r="141" spans="1:34" x14ac:dyDescent="0.25">
      <c r="J141" s="2" t="s">
        <v>136</v>
      </c>
      <c r="N141"/>
    </row>
    <row r="142" spans="1:34" ht="31.5" customHeight="1" x14ac:dyDescent="0.25">
      <c r="J142" s="1" t="s">
        <v>129</v>
      </c>
      <c r="K142" s="1" t="s">
        <v>132</v>
      </c>
      <c r="L142" s="1" t="s">
        <v>130</v>
      </c>
    </row>
    <row r="143" spans="1:34" ht="15.75" x14ac:dyDescent="0.25">
      <c r="J143" s="1">
        <f>J137</f>
        <v>124</v>
      </c>
      <c r="K143" s="1">
        <f>SUBTOTAL(2,I7:I131)</f>
        <v>101</v>
      </c>
      <c r="L143" s="8">
        <f>K143/J143</f>
        <v>0.81451612903225812</v>
      </c>
    </row>
    <row r="144" spans="1:34" x14ac:dyDescent="0.25">
      <c r="J144" s="7">
        <f>SUBTOTAL(1,I7:I131)</f>
        <v>1.4440594059405938</v>
      </c>
      <c r="K144" s="50" t="s">
        <v>140</v>
      </c>
      <c r="L144" s="51"/>
    </row>
    <row r="145" spans="14:14" x14ac:dyDescent="0.25">
      <c r="N145"/>
    </row>
    <row r="146" spans="14:14" x14ac:dyDescent="0.25">
      <c r="N146"/>
    </row>
    <row r="147" spans="14:14" x14ac:dyDescent="0.25">
      <c r="N147"/>
    </row>
  </sheetData>
  <autoFilter ref="A6:AC130" xr:uid="{09CE3E2A-4F4C-4E1B-8863-DEC8DEC5A54A}"/>
  <sortState xmlns:xlrd2="http://schemas.microsoft.com/office/spreadsheetml/2017/richdata2" ref="A7:AC130">
    <sortCondition ref="A7:A130"/>
    <sortCondition ref="C7:C130"/>
  </sortState>
  <mergeCells count="14">
    <mergeCell ref="J1:L1"/>
    <mergeCell ref="N1:R1"/>
    <mergeCell ref="Z1:AB1"/>
    <mergeCell ref="T1:X1"/>
    <mergeCell ref="K138:L138"/>
    <mergeCell ref="P138:R138"/>
    <mergeCell ref="V138:W138"/>
    <mergeCell ref="J4:L4"/>
    <mergeCell ref="K144:L144"/>
    <mergeCell ref="O2:R2"/>
    <mergeCell ref="K3:L3"/>
    <mergeCell ref="Z4:AB4"/>
    <mergeCell ref="T4:X4"/>
    <mergeCell ref="N4:R4"/>
  </mergeCells>
  <conditionalFormatting sqref="L133">
    <cfRule type="cellIs" dxfId="8" priority="15" operator="lessThan">
      <formula>0</formula>
    </cfRule>
  </conditionalFormatting>
  <conditionalFormatting sqref="L143">
    <cfRule type="cellIs" dxfId="7" priority="11" operator="lessThan">
      <formula>0</formula>
    </cfRule>
  </conditionalFormatting>
  <conditionalFormatting sqref="R133">
    <cfRule type="cellIs" dxfId="6" priority="8" operator="lessThan">
      <formula>0</formula>
    </cfRule>
  </conditionalFormatting>
  <conditionalFormatting sqref="W137">
    <cfRule type="cellIs" dxfId="5" priority="9" operator="lessThan">
      <formula>0</formula>
    </cfRule>
  </conditionalFormatting>
  <conditionalFormatting sqref="L137">
    <cfRule type="cellIs" dxfId="4" priority="12" operator="lessThan">
      <formula>0</formula>
    </cfRule>
  </conditionalFormatting>
  <conditionalFormatting sqref="R137">
    <cfRule type="cellIs" dxfId="3" priority="10" operator="lessThan">
      <formula>0</formula>
    </cfRule>
  </conditionalFormatting>
  <conditionalFormatting sqref="X133">
    <cfRule type="cellIs" dxfId="2" priority="7" operator="lessThan">
      <formula>0</formula>
    </cfRule>
  </conditionalFormatting>
  <conditionalFormatting sqref="AB133">
    <cfRule type="cellIs" dxfId="1" priority="6" operator="lessThan">
      <formula>0</formula>
    </cfRule>
  </conditionalFormatting>
  <conditionalFormatting sqref="AB137">
    <cfRule type="cellIs" dxfId="0" priority="5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35" fitToHeight="7" orientation="portrait" horizontalDpi="1200" verticalDpi="1200" r:id="rId1"/>
  <headerFooter>
    <oddFooter>&amp;Leliteracing.com.au&amp;R&amp;"-,Bold"&amp;14$100 win bets, $100 Win Doubles and $100 Place Trebles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Money Trail Super Bets</vt:lpstr>
      <vt:lpstr>'Money Trail Super Bets'!Print_Titles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Taylor</dc:creator>
  <cp:lastModifiedBy>Larry Taylor</cp:lastModifiedBy>
  <cp:lastPrinted>2020-01-06T02:28:10Z</cp:lastPrinted>
  <dcterms:created xsi:type="dcterms:W3CDTF">2020-01-05T23:06:31Z</dcterms:created>
  <dcterms:modified xsi:type="dcterms:W3CDTF">2020-01-08T01:19:14Z</dcterms:modified>
</cp:coreProperties>
</file>