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ata\Larry\1AAA-WEB MEDIA\Aug-2018-Website-Update\"/>
    </mc:Choice>
  </mc:AlternateContent>
  <xr:revisionPtr revIDLastSave="0" documentId="8_{330FFF93-2A86-4040-8B63-B2CDEF811E46}" xr6:coauthVersionLast="34" xr6:coauthVersionMax="34" xr10:uidLastSave="{00000000-0000-0000-0000-000000000000}"/>
  <bookViews>
    <workbookView xWindow="0" yWindow="0" windowWidth="38640" windowHeight="16440" tabRatio="807" xr2:uid="{00000000-000D-0000-FFFF-FFFF00000000}"/>
  </bookViews>
  <sheets>
    <sheet name="Ultimate-Master Mel-Syd-TF" sheetId="1" r:id="rId1"/>
    <sheet name="Mel Only" sheetId="9" r:id="rId2"/>
    <sheet name="Syd ONLY" sheetId="6" r:id="rId3"/>
    <sheet name="TFav Only" sheetId="7" r:id="rId4"/>
    <sheet name="Mel + Syd" sheetId="18" r:id="rId5"/>
    <sheet name="Mel + True-Fav" sheetId="19" r:id="rId6"/>
    <sheet name="Syd + T-Fav" sheetId="14" r:id="rId7"/>
  </sheets>
  <definedNames>
    <definedName name="_xlnm._FilterDatabase" localSheetId="4" hidden="1">'Mel + Syd'!$B$4:$T$118</definedName>
    <definedName name="_xlnm._FilterDatabase" localSheetId="5" hidden="1">'Mel + True-Fav'!$B$4:$T$119</definedName>
    <definedName name="_xlnm._FilterDatabase" localSheetId="1" hidden="1">'Mel Only'!$B$4:$X$59</definedName>
    <definedName name="_xlnm._FilterDatabase" localSheetId="6" hidden="1">'Syd + T-Fav'!$B$4:$X$123</definedName>
    <definedName name="_xlnm._FilterDatabase" localSheetId="2" hidden="1">'Syd ONLY'!$B$4:$X$63</definedName>
    <definedName name="_xlnm._FilterDatabase" localSheetId="3" hidden="1">'TFav Only'!$B$4:$X$55</definedName>
    <definedName name="_xlnm._FilterDatabase" localSheetId="0" hidden="1">'Ultimate-Master Mel-Syd-TF'!$B$4:$X$182</definedName>
    <definedName name="_xlnm.Print_Area" localSheetId="2">'Syd ONLY'!$A$1:$X$93</definedName>
    <definedName name="_xlnm.Print_Titles" localSheetId="4">'Mel + Syd'!$2:$4</definedName>
    <definedName name="_xlnm.Print_Titles" localSheetId="5">'Mel + True-Fav'!$2:$4</definedName>
    <definedName name="_xlnm.Print_Titles" localSheetId="1">'Mel Only'!$1:$4</definedName>
    <definedName name="_xlnm.Print_Titles" localSheetId="6">'Syd + T-Fav'!$1:$4</definedName>
    <definedName name="_xlnm.Print_Titles" localSheetId="2">'Syd ONLY'!$2:$4</definedName>
    <definedName name="_xlnm.Print_Titles" localSheetId="3">'TFav Only'!$1:$4</definedName>
    <definedName name="_xlnm.Print_Titles" localSheetId="0">'Ultimate-Master Mel-Syd-TF'!$2:$4</definedName>
    <definedName name="Z_04F628C2_8C2A_41A6_8126_B58AA5D40511_.wvu.Cols" localSheetId="4" hidden="1">'Mel + Syd'!$B:$B,'Mel + Syd'!$D:$D</definedName>
    <definedName name="Z_04F628C2_8C2A_41A6_8126_B58AA5D40511_.wvu.Cols" localSheetId="5" hidden="1">'Mel + True-Fav'!$B:$B,'Mel + True-Fav'!$D:$D</definedName>
    <definedName name="Z_04F628C2_8C2A_41A6_8126_B58AA5D40511_.wvu.Cols" localSheetId="6" hidden="1">'Syd + T-Fav'!$B:$B,'Syd + T-Fav'!$D:$D</definedName>
    <definedName name="Z_04F628C2_8C2A_41A6_8126_B58AA5D40511_.wvu.Cols" localSheetId="2" hidden="1">'Syd ONLY'!$D:$D</definedName>
    <definedName name="Z_04F628C2_8C2A_41A6_8126_B58AA5D40511_.wvu.Cols" localSheetId="3" hidden="1">'TFav Only'!$D:$D</definedName>
    <definedName name="Z_04F628C2_8C2A_41A6_8126_B58AA5D40511_.wvu.FilterData" localSheetId="4" hidden="1">'Mel + Syd'!$B$4:$T$118</definedName>
    <definedName name="Z_04F628C2_8C2A_41A6_8126_B58AA5D40511_.wvu.FilterData" localSheetId="5" hidden="1">'Mel + True-Fav'!$B$4:$T$119</definedName>
    <definedName name="Z_04F628C2_8C2A_41A6_8126_B58AA5D40511_.wvu.FilterData" localSheetId="1" hidden="1">'Mel Only'!$B$4:$X$59</definedName>
    <definedName name="Z_04F628C2_8C2A_41A6_8126_B58AA5D40511_.wvu.FilterData" localSheetId="6" hidden="1">'Syd + T-Fav'!$B$4:$X$123</definedName>
    <definedName name="Z_04F628C2_8C2A_41A6_8126_B58AA5D40511_.wvu.FilterData" localSheetId="2" hidden="1">'Syd ONLY'!$B$4:$X$63</definedName>
    <definedName name="Z_04F628C2_8C2A_41A6_8126_B58AA5D40511_.wvu.FilterData" localSheetId="3" hidden="1">'TFav Only'!$B$4:$X$55</definedName>
    <definedName name="Z_04F628C2_8C2A_41A6_8126_B58AA5D40511_.wvu.FilterData" localSheetId="0" hidden="1">'Ultimate-Master Mel-Syd-TF'!$B$4:$X$182</definedName>
    <definedName name="Z_04F628C2_8C2A_41A6_8126_B58AA5D40511_.wvu.PrintArea" localSheetId="2" hidden="1">'Syd ONLY'!$A$1:$X$93</definedName>
    <definedName name="Z_04F628C2_8C2A_41A6_8126_B58AA5D40511_.wvu.PrintTitles" localSheetId="4" hidden="1">'Mel + Syd'!$2:$4</definedName>
    <definedName name="Z_04F628C2_8C2A_41A6_8126_B58AA5D40511_.wvu.PrintTitles" localSheetId="5" hidden="1">'Mel + True-Fav'!$2:$4</definedName>
    <definedName name="Z_04F628C2_8C2A_41A6_8126_B58AA5D40511_.wvu.PrintTitles" localSheetId="1" hidden="1">'Mel Only'!$1:$4</definedName>
    <definedName name="Z_04F628C2_8C2A_41A6_8126_B58AA5D40511_.wvu.PrintTitles" localSheetId="6" hidden="1">'Syd + T-Fav'!$1:$4</definedName>
    <definedName name="Z_04F628C2_8C2A_41A6_8126_B58AA5D40511_.wvu.PrintTitles" localSheetId="2" hidden="1">'Syd ONLY'!$2:$4</definedName>
    <definedName name="Z_04F628C2_8C2A_41A6_8126_B58AA5D40511_.wvu.PrintTitles" localSheetId="3" hidden="1">'TFav Only'!$1:$4</definedName>
    <definedName name="Z_04F628C2_8C2A_41A6_8126_B58AA5D40511_.wvu.PrintTitles" localSheetId="0" hidden="1">'Ultimate-Master Mel-Syd-TF'!$2:$4</definedName>
    <definedName name="Z_2B1FAC02_4029_4B84_AB7F_5405ADDC6EAF_.wvu.Cols" localSheetId="4" hidden="1">'Mel + Syd'!$B:$B,'Mel + Syd'!$D:$D</definedName>
    <definedName name="Z_2B1FAC02_4029_4B84_AB7F_5405ADDC6EAF_.wvu.Cols" localSheetId="5" hidden="1">'Mel + True-Fav'!$B:$B,'Mel + True-Fav'!$D:$D</definedName>
    <definedName name="Z_2B1FAC02_4029_4B84_AB7F_5405ADDC6EAF_.wvu.Cols" localSheetId="6" hidden="1">'Syd + T-Fav'!$B:$B,'Syd + T-Fav'!$D:$D</definedName>
    <definedName name="Z_2B1FAC02_4029_4B84_AB7F_5405ADDC6EAF_.wvu.Cols" localSheetId="2" hidden="1">'Syd ONLY'!$D:$D</definedName>
    <definedName name="Z_2B1FAC02_4029_4B84_AB7F_5405ADDC6EAF_.wvu.Cols" localSheetId="3" hidden="1">'TFav Only'!$D:$D</definedName>
    <definedName name="Z_2B1FAC02_4029_4B84_AB7F_5405ADDC6EAF_.wvu.FilterData" localSheetId="4" hidden="1">'Mel + Syd'!$B$4:$T$118</definedName>
    <definedName name="Z_2B1FAC02_4029_4B84_AB7F_5405ADDC6EAF_.wvu.FilterData" localSheetId="5" hidden="1">'Mel + True-Fav'!$B$4:$T$119</definedName>
    <definedName name="Z_2B1FAC02_4029_4B84_AB7F_5405ADDC6EAF_.wvu.FilterData" localSheetId="1" hidden="1">'Mel Only'!$B$4:$X$59</definedName>
    <definedName name="Z_2B1FAC02_4029_4B84_AB7F_5405ADDC6EAF_.wvu.FilterData" localSheetId="6" hidden="1">'Syd + T-Fav'!$B$4:$X$123</definedName>
    <definedName name="Z_2B1FAC02_4029_4B84_AB7F_5405ADDC6EAF_.wvu.FilterData" localSheetId="2" hidden="1">'Syd ONLY'!$B$4:$X$63</definedName>
    <definedName name="Z_2B1FAC02_4029_4B84_AB7F_5405ADDC6EAF_.wvu.FilterData" localSheetId="3" hidden="1">'TFav Only'!$B$4:$X$55</definedName>
    <definedName name="Z_2B1FAC02_4029_4B84_AB7F_5405ADDC6EAF_.wvu.FilterData" localSheetId="0" hidden="1">'Ultimate-Master Mel-Syd-TF'!$B$4:$X$182</definedName>
    <definedName name="Z_2B1FAC02_4029_4B84_AB7F_5405ADDC6EAF_.wvu.PrintArea" localSheetId="2" hidden="1">'Syd ONLY'!$A$1:$X$93</definedName>
    <definedName name="Z_2B1FAC02_4029_4B84_AB7F_5405ADDC6EAF_.wvu.PrintTitles" localSheetId="4" hidden="1">'Mel + Syd'!$2:$4</definedName>
    <definedName name="Z_2B1FAC02_4029_4B84_AB7F_5405ADDC6EAF_.wvu.PrintTitles" localSheetId="5" hidden="1">'Mel + True-Fav'!$2:$4</definedName>
    <definedName name="Z_2B1FAC02_4029_4B84_AB7F_5405ADDC6EAF_.wvu.PrintTitles" localSheetId="1" hidden="1">'Mel Only'!$1:$4</definedName>
    <definedName name="Z_2B1FAC02_4029_4B84_AB7F_5405ADDC6EAF_.wvu.PrintTitles" localSheetId="6" hidden="1">'Syd + T-Fav'!$1:$4</definedName>
    <definedName name="Z_2B1FAC02_4029_4B84_AB7F_5405ADDC6EAF_.wvu.PrintTitles" localSheetId="2" hidden="1">'Syd ONLY'!$2:$4</definedName>
    <definedName name="Z_2B1FAC02_4029_4B84_AB7F_5405ADDC6EAF_.wvu.PrintTitles" localSheetId="3" hidden="1">'TFav Only'!$1:$4</definedName>
    <definedName name="Z_2B1FAC02_4029_4B84_AB7F_5405ADDC6EAF_.wvu.PrintTitles" localSheetId="0" hidden="1">'Ultimate-Master Mel-Syd-TF'!$2:$4</definedName>
    <definedName name="Z_33381C6E_E7C4_45D8_87E6_297772DAB03B_.wvu.Cols" localSheetId="4" hidden="1">'Mel + Syd'!$B:$B,'Mel + Syd'!$D:$D</definedName>
    <definedName name="Z_33381C6E_E7C4_45D8_87E6_297772DAB03B_.wvu.Cols" localSheetId="5" hidden="1">'Mel + True-Fav'!$B:$B,'Mel + True-Fav'!$D:$D</definedName>
    <definedName name="Z_33381C6E_E7C4_45D8_87E6_297772DAB03B_.wvu.Cols" localSheetId="6" hidden="1">'Syd + T-Fav'!$B:$B,'Syd + T-Fav'!$D:$D</definedName>
    <definedName name="Z_33381C6E_E7C4_45D8_87E6_297772DAB03B_.wvu.Cols" localSheetId="2" hidden="1">'Syd ONLY'!$D:$D</definedName>
    <definedName name="Z_33381C6E_E7C4_45D8_87E6_297772DAB03B_.wvu.Cols" localSheetId="3" hidden="1">'TFav Only'!$D:$D</definedName>
    <definedName name="Z_33381C6E_E7C4_45D8_87E6_297772DAB03B_.wvu.FilterData" localSheetId="4" hidden="1">'Mel + Syd'!$B$4:$T$118</definedName>
    <definedName name="Z_33381C6E_E7C4_45D8_87E6_297772DAB03B_.wvu.FilterData" localSheetId="5" hidden="1">'Mel + True-Fav'!$B$4:$T$119</definedName>
    <definedName name="Z_33381C6E_E7C4_45D8_87E6_297772DAB03B_.wvu.FilterData" localSheetId="1" hidden="1">'Mel Only'!$B$4:$X$59</definedName>
    <definedName name="Z_33381C6E_E7C4_45D8_87E6_297772DAB03B_.wvu.FilterData" localSheetId="6" hidden="1">'Syd + T-Fav'!$B$4:$X$123</definedName>
    <definedName name="Z_33381C6E_E7C4_45D8_87E6_297772DAB03B_.wvu.FilterData" localSheetId="2" hidden="1">'Syd ONLY'!$B$4:$X$63</definedName>
    <definedName name="Z_33381C6E_E7C4_45D8_87E6_297772DAB03B_.wvu.FilterData" localSheetId="3" hidden="1">'TFav Only'!$B$4:$X$55</definedName>
    <definedName name="Z_33381C6E_E7C4_45D8_87E6_297772DAB03B_.wvu.FilterData" localSheetId="0" hidden="1">'Ultimate-Master Mel-Syd-TF'!$B$4:$X$182</definedName>
    <definedName name="Z_33381C6E_E7C4_45D8_87E6_297772DAB03B_.wvu.PrintArea" localSheetId="2" hidden="1">'Syd ONLY'!$A$1:$X$93</definedName>
    <definedName name="Z_33381C6E_E7C4_45D8_87E6_297772DAB03B_.wvu.PrintTitles" localSheetId="4" hidden="1">'Mel + Syd'!$2:$4</definedName>
    <definedName name="Z_33381C6E_E7C4_45D8_87E6_297772DAB03B_.wvu.PrintTitles" localSheetId="5" hidden="1">'Mel + True-Fav'!$2:$4</definedName>
    <definedName name="Z_33381C6E_E7C4_45D8_87E6_297772DAB03B_.wvu.PrintTitles" localSheetId="1" hidden="1">'Mel Only'!$1:$4</definedName>
    <definedName name="Z_33381C6E_E7C4_45D8_87E6_297772DAB03B_.wvu.PrintTitles" localSheetId="6" hidden="1">'Syd + T-Fav'!$1:$4</definedName>
    <definedName name="Z_33381C6E_E7C4_45D8_87E6_297772DAB03B_.wvu.PrintTitles" localSheetId="2" hidden="1">'Syd ONLY'!$2:$4</definedName>
    <definedName name="Z_33381C6E_E7C4_45D8_87E6_297772DAB03B_.wvu.PrintTitles" localSheetId="3" hidden="1">'TFav Only'!$1:$4</definedName>
    <definedName name="Z_33381C6E_E7C4_45D8_87E6_297772DAB03B_.wvu.PrintTitles" localSheetId="0" hidden="1">'Ultimate-Master Mel-Syd-TF'!$2:$4</definedName>
    <definedName name="Z_62DD6C40_D5CE_4103_9B48_6D8158E27CC8_.wvu.Cols" localSheetId="4" hidden="1">'Mel + Syd'!$B:$B,'Mel + Syd'!$D:$D</definedName>
    <definedName name="Z_62DD6C40_D5CE_4103_9B48_6D8158E27CC8_.wvu.Cols" localSheetId="5" hidden="1">'Mel + True-Fav'!$B:$B,'Mel + True-Fav'!$D:$D</definedName>
    <definedName name="Z_62DD6C40_D5CE_4103_9B48_6D8158E27CC8_.wvu.Cols" localSheetId="6" hidden="1">'Syd + T-Fav'!$B:$B,'Syd + T-Fav'!$D:$D</definedName>
    <definedName name="Z_62DD6C40_D5CE_4103_9B48_6D8158E27CC8_.wvu.Cols" localSheetId="2" hidden="1">'Syd ONLY'!$D:$D</definedName>
    <definedName name="Z_62DD6C40_D5CE_4103_9B48_6D8158E27CC8_.wvu.Cols" localSheetId="3" hidden="1">'TFav Only'!$D:$D</definedName>
    <definedName name="Z_62DD6C40_D5CE_4103_9B48_6D8158E27CC8_.wvu.FilterData" localSheetId="4" hidden="1">'Mel + Syd'!$B$4:$T$118</definedName>
    <definedName name="Z_62DD6C40_D5CE_4103_9B48_6D8158E27CC8_.wvu.FilterData" localSheetId="5" hidden="1">'Mel + True-Fav'!$B$4:$T$119</definedName>
    <definedName name="Z_62DD6C40_D5CE_4103_9B48_6D8158E27CC8_.wvu.FilterData" localSheetId="1" hidden="1">'Mel Only'!$B$4:$X$59</definedName>
    <definedName name="Z_62DD6C40_D5CE_4103_9B48_6D8158E27CC8_.wvu.FilterData" localSheetId="6" hidden="1">'Syd + T-Fav'!$B$4:$X$123</definedName>
    <definedName name="Z_62DD6C40_D5CE_4103_9B48_6D8158E27CC8_.wvu.FilterData" localSheetId="2" hidden="1">'Syd ONLY'!$B$4:$X$63</definedName>
    <definedName name="Z_62DD6C40_D5CE_4103_9B48_6D8158E27CC8_.wvu.FilterData" localSheetId="3" hidden="1">'TFav Only'!$B$4:$X$55</definedName>
    <definedName name="Z_62DD6C40_D5CE_4103_9B48_6D8158E27CC8_.wvu.FilterData" localSheetId="0" hidden="1">'Ultimate-Master Mel-Syd-TF'!$B$4:$X$182</definedName>
    <definedName name="Z_62DD6C40_D5CE_4103_9B48_6D8158E27CC8_.wvu.PrintArea" localSheetId="2" hidden="1">'Syd ONLY'!$A$1:$X$93</definedName>
    <definedName name="Z_62DD6C40_D5CE_4103_9B48_6D8158E27CC8_.wvu.PrintTitles" localSheetId="4" hidden="1">'Mel + Syd'!$2:$4</definedName>
    <definedName name="Z_62DD6C40_D5CE_4103_9B48_6D8158E27CC8_.wvu.PrintTitles" localSheetId="5" hidden="1">'Mel + True-Fav'!$2:$4</definedName>
    <definedName name="Z_62DD6C40_D5CE_4103_9B48_6D8158E27CC8_.wvu.PrintTitles" localSheetId="1" hidden="1">'Mel Only'!$1:$4</definedName>
    <definedName name="Z_62DD6C40_D5CE_4103_9B48_6D8158E27CC8_.wvu.PrintTitles" localSheetId="6" hidden="1">'Syd + T-Fav'!$1:$4</definedName>
    <definedName name="Z_62DD6C40_D5CE_4103_9B48_6D8158E27CC8_.wvu.PrintTitles" localSheetId="2" hidden="1">'Syd ONLY'!$2:$4</definedName>
    <definedName name="Z_62DD6C40_D5CE_4103_9B48_6D8158E27CC8_.wvu.PrintTitles" localSheetId="3" hidden="1">'TFav Only'!$1:$4</definedName>
    <definedName name="Z_62DD6C40_D5CE_4103_9B48_6D8158E27CC8_.wvu.PrintTitles" localSheetId="0" hidden="1">'Ultimate-Master Mel-Syd-TF'!$2:$4</definedName>
    <definedName name="Z_E9621C6E_0144_4B8F_B982_BF697C14C885_.wvu.Cols" localSheetId="4" hidden="1">'Mel + Syd'!$B:$B,'Mel + Syd'!$D:$D</definedName>
    <definedName name="Z_E9621C6E_0144_4B8F_B982_BF697C14C885_.wvu.Cols" localSheetId="5" hidden="1">'Mel + True-Fav'!$B:$B,'Mel + True-Fav'!$D:$D</definedName>
    <definedName name="Z_E9621C6E_0144_4B8F_B982_BF697C14C885_.wvu.Cols" localSheetId="6" hidden="1">'Syd + T-Fav'!$B:$B,'Syd + T-Fav'!$D:$D</definedName>
    <definedName name="Z_E9621C6E_0144_4B8F_B982_BF697C14C885_.wvu.Cols" localSheetId="2" hidden="1">'Syd ONLY'!$D:$D</definedName>
    <definedName name="Z_E9621C6E_0144_4B8F_B982_BF697C14C885_.wvu.Cols" localSheetId="3" hidden="1">'TFav Only'!$D:$D</definedName>
    <definedName name="Z_E9621C6E_0144_4B8F_B982_BF697C14C885_.wvu.FilterData" localSheetId="4" hidden="1">'Mel + Syd'!$B$4:$T$118</definedName>
    <definedName name="Z_E9621C6E_0144_4B8F_B982_BF697C14C885_.wvu.FilterData" localSheetId="5" hidden="1">'Mel + True-Fav'!$B$4:$T$119</definedName>
    <definedName name="Z_E9621C6E_0144_4B8F_B982_BF697C14C885_.wvu.FilterData" localSheetId="1" hidden="1">'Mel Only'!$B$4:$X$59</definedName>
    <definedName name="Z_E9621C6E_0144_4B8F_B982_BF697C14C885_.wvu.FilterData" localSheetId="6" hidden="1">'Syd + T-Fav'!$B$4:$X$123</definedName>
    <definedName name="Z_E9621C6E_0144_4B8F_B982_BF697C14C885_.wvu.FilterData" localSheetId="2" hidden="1">'Syd ONLY'!$B$4:$X$63</definedName>
    <definedName name="Z_E9621C6E_0144_4B8F_B982_BF697C14C885_.wvu.FilterData" localSheetId="3" hidden="1">'TFav Only'!$B$4:$X$55</definedName>
    <definedName name="Z_E9621C6E_0144_4B8F_B982_BF697C14C885_.wvu.FilterData" localSheetId="0" hidden="1">'Ultimate-Master Mel-Syd-TF'!$B$4:$X$182</definedName>
    <definedName name="Z_E9621C6E_0144_4B8F_B982_BF697C14C885_.wvu.PrintArea" localSheetId="2" hidden="1">'Syd ONLY'!$A$1:$X$93</definedName>
    <definedName name="Z_E9621C6E_0144_4B8F_B982_BF697C14C885_.wvu.PrintTitles" localSheetId="4" hidden="1">'Mel + Syd'!$2:$4</definedName>
    <definedName name="Z_E9621C6E_0144_4B8F_B982_BF697C14C885_.wvu.PrintTitles" localSheetId="5" hidden="1">'Mel + True-Fav'!$2:$4</definedName>
    <definedName name="Z_E9621C6E_0144_4B8F_B982_BF697C14C885_.wvu.PrintTitles" localSheetId="1" hidden="1">'Mel Only'!$1:$4</definedName>
    <definedName name="Z_E9621C6E_0144_4B8F_B982_BF697C14C885_.wvu.PrintTitles" localSheetId="6" hidden="1">'Syd + T-Fav'!$1:$4</definedName>
    <definedName name="Z_E9621C6E_0144_4B8F_B982_BF697C14C885_.wvu.PrintTitles" localSheetId="2" hidden="1">'Syd ONLY'!$2:$4</definedName>
    <definedName name="Z_E9621C6E_0144_4B8F_B982_BF697C14C885_.wvu.PrintTitles" localSheetId="3" hidden="1">'TFav Only'!$1:$4</definedName>
    <definedName name="Z_E9621C6E_0144_4B8F_B982_BF697C14C885_.wvu.PrintTitles" localSheetId="0" hidden="1">'Ultimate-Master Mel-Syd-TF'!$2:$4</definedName>
  </definedNames>
  <calcPr calcId="179017"/>
  <customWorkbookViews>
    <customWorkbookView name="Mel-Syd-Print" guid="{2B1FAC02-4029-4B84-AB7F-5405ADDC6EAF}" xWindow="744" yWindow="86" windowWidth="2883" windowHeight="1893" tabRatio="807" activeSheetId="18"/>
    <customWorkbookView name="Mel-TF Print" guid="{33381C6E-E7C4-45D8-87E6-297772DAB03B}" xWindow="744" yWindow="86" windowWidth="2883" windowHeight="1893" tabRatio="807" activeSheetId="19"/>
    <customWorkbookView name="Syd_TF Print" guid="{E9621C6E-0144-4B8F-B982-BF697C14C885}" xWindow="744" yWindow="86" windowWidth="2883" windowHeight="1893" tabRatio="807" activeSheetId="14"/>
    <customWorkbookView name="T-Fav Print" guid="{04F628C2-8C2A-41A6-8126-B58AA5D40511}" xWindow="744" yWindow="86" windowWidth="2883" windowHeight="1893" tabRatio="807" activeSheetId="7"/>
    <customWorkbookView name="Syd Print" guid="{62DD6C40-D5CE-4103-9B48-6D8158E27CC8}" xWindow="744" yWindow="86" windowWidth="2883" windowHeight="1893" tabRatio="807" activeSheetId="6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9" i="14" l="1"/>
  <c r="N119" i="14"/>
  <c r="O119" i="14" s="1"/>
  <c r="Q119" i="14"/>
  <c r="R119" i="14"/>
  <c r="S119" i="14" s="1"/>
  <c r="U119" i="14"/>
  <c r="V119" i="14"/>
  <c r="W119" i="14" s="1"/>
  <c r="M120" i="14"/>
  <c r="N120" i="14"/>
  <c r="Q120" i="14"/>
  <c r="R120" i="14"/>
  <c r="S120" i="14" s="1"/>
  <c r="U120" i="14"/>
  <c r="V120" i="14"/>
  <c r="W120" i="14" s="1"/>
  <c r="M121" i="14"/>
  <c r="N121" i="14"/>
  <c r="O121" i="14" s="1"/>
  <c r="Q121" i="14"/>
  <c r="R121" i="14"/>
  <c r="U121" i="14"/>
  <c r="V121" i="14"/>
  <c r="W121" i="14" s="1"/>
  <c r="M122" i="14"/>
  <c r="N122" i="14"/>
  <c r="O122" i="14" s="1"/>
  <c r="Q122" i="14"/>
  <c r="R122" i="14"/>
  <c r="S122" i="14" s="1"/>
  <c r="U122" i="14"/>
  <c r="V122" i="14"/>
  <c r="M123" i="14"/>
  <c r="N123" i="14"/>
  <c r="O123" i="14" s="1"/>
  <c r="Q123" i="14"/>
  <c r="R123" i="14"/>
  <c r="S123" i="14" s="1"/>
  <c r="U123" i="14"/>
  <c r="V123" i="14"/>
  <c r="W123" i="14" s="1"/>
  <c r="M124" i="14"/>
  <c r="N124" i="14"/>
  <c r="O124" i="14" s="1"/>
  <c r="Q124" i="14"/>
  <c r="R124" i="14"/>
  <c r="S124" i="14" s="1"/>
  <c r="U124" i="14"/>
  <c r="V124" i="14"/>
  <c r="W124" i="14" s="1"/>
  <c r="M118" i="19"/>
  <c r="N118" i="19"/>
  <c r="O118" i="19" s="1"/>
  <c r="Q118" i="19"/>
  <c r="R118" i="19"/>
  <c r="S118" i="19" s="1"/>
  <c r="U118" i="19"/>
  <c r="V118" i="19"/>
  <c r="W118" i="19" s="1"/>
  <c r="M119" i="19"/>
  <c r="N119" i="19" s="1"/>
  <c r="O119" i="19" s="1"/>
  <c r="Q119" i="19"/>
  <c r="R119" i="19"/>
  <c r="S119" i="19" s="1"/>
  <c r="U119" i="19"/>
  <c r="V119" i="19"/>
  <c r="W119" i="19" s="1"/>
  <c r="M120" i="19"/>
  <c r="N120" i="19"/>
  <c r="O120" i="19" s="1"/>
  <c r="Q120" i="19"/>
  <c r="R120" i="19"/>
  <c r="S120" i="19" s="1"/>
  <c r="U120" i="19"/>
  <c r="V120" i="19"/>
  <c r="W120" i="19" s="1"/>
  <c r="M121" i="19"/>
  <c r="N121" i="19"/>
  <c r="O121" i="19" s="1"/>
  <c r="Q121" i="19"/>
  <c r="R121" i="19"/>
  <c r="S121" i="19" s="1"/>
  <c r="U121" i="19"/>
  <c r="V121" i="19"/>
  <c r="W121" i="19" s="1"/>
  <c r="M122" i="19"/>
  <c r="N122" i="19"/>
  <c r="O122" i="19" s="1"/>
  <c r="Q122" i="19"/>
  <c r="R122" i="19"/>
  <c r="S122" i="19" s="1"/>
  <c r="U122" i="19"/>
  <c r="V122" i="19"/>
  <c r="W122" i="19" s="1"/>
  <c r="M123" i="19"/>
  <c r="N123" i="19"/>
  <c r="O123" i="19" s="1"/>
  <c r="Q123" i="19"/>
  <c r="R123" i="19"/>
  <c r="S123" i="19" s="1"/>
  <c r="U123" i="19"/>
  <c r="V123" i="19"/>
  <c r="W123" i="19" s="1"/>
  <c r="M116" i="18"/>
  <c r="N116" i="18"/>
  <c r="Q116" i="18"/>
  <c r="R116" i="18"/>
  <c r="S116" i="18" s="1"/>
  <c r="U116" i="18"/>
  <c r="V116" i="18"/>
  <c r="W116" i="18" s="1"/>
  <c r="M117" i="18"/>
  <c r="N117" i="18" s="1"/>
  <c r="O117" i="18" s="1"/>
  <c r="Q117" i="18"/>
  <c r="R117" i="18" s="1"/>
  <c r="S117" i="18" s="1"/>
  <c r="U117" i="18"/>
  <c r="V117" i="18"/>
  <c r="W117" i="18" s="1"/>
  <c r="M118" i="18"/>
  <c r="N118" i="18" s="1"/>
  <c r="O118" i="18" s="1"/>
  <c r="Q118" i="18"/>
  <c r="R118" i="18"/>
  <c r="S118" i="18" s="1"/>
  <c r="U118" i="18"/>
  <c r="V118" i="18"/>
  <c r="M119" i="18"/>
  <c r="N119" i="18"/>
  <c r="O119" i="18" s="1"/>
  <c r="Q119" i="18"/>
  <c r="R119" i="18"/>
  <c r="S119" i="18" s="1"/>
  <c r="U119" i="18"/>
  <c r="V119" i="18"/>
  <c r="W119" i="18" s="1"/>
  <c r="M120" i="18"/>
  <c r="N120" i="18" s="1"/>
  <c r="O120" i="18" s="1"/>
  <c r="Q120" i="18"/>
  <c r="R120" i="18"/>
  <c r="S120" i="18" s="1"/>
  <c r="U120" i="18"/>
  <c r="V120" i="18"/>
  <c r="W120" i="18" s="1"/>
  <c r="M121" i="18"/>
  <c r="N121" i="18"/>
  <c r="O121" i="18" s="1"/>
  <c r="Q121" i="18"/>
  <c r="R121" i="18"/>
  <c r="S121" i="18" s="1"/>
  <c r="U121" i="18"/>
  <c r="V121" i="18"/>
  <c r="W121" i="18" s="1"/>
  <c r="M58" i="7"/>
  <c r="N58" i="7"/>
  <c r="Q58" i="7"/>
  <c r="R58" i="7"/>
  <c r="U58" i="7"/>
  <c r="V58" i="7"/>
  <c r="M59" i="7"/>
  <c r="N59" i="7" s="1"/>
  <c r="O59" i="7" s="1"/>
  <c r="Q59" i="7"/>
  <c r="R59" i="7"/>
  <c r="U59" i="7"/>
  <c r="V59" i="7"/>
  <c r="M60" i="7"/>
  <c r="N60" i="7"/>
  <c r="Q60" i="7"/>
  <c r="R60" i="7"/>
  <c r="S60" i="7" s="1"/>
  <c r="U60" i="7"/>
  <c r="V60" i="7"/>
  <c r="M61" i="7"/>
  <c r="N61" i="7" s="1"/>
  <c r="O61" i="7" s="1"/>
  <c r="Q61" i="7"/>
  <c r="R61" i="7" s="1"/>
  <c r="S61" i="7" s="1"/>
  <c r="U61" i="7"/>
  <c r="V61" i="7" s="1"/>
  <c r="W61" i="7" s="1"/>
  <c r="M62" i="7"/>
  <c r="N62" i="7"/>
  <c r="O62" i="7" s="1"/>
  <c r="Q62" i="7"/>
  <c r="R62" i="7"/>
  <c r="S62" i="7" s="1"/>
  <c r="U62" i="7"/>
  <c r="V62" i="7"/>
  <c r="W62" i="7" s="1"/>
  <c r="M63" i="7"/>
  <c r="N63" i="7"/>
  <c r="Q63" i="7"/>
  <c r="R63" i="7"/>
  <c r="S63" i="7" s="1"/>
  <c r="U63" i="7"/>
  <c r="V63" i="7"/>
  <c r="W63" i="7" s="1"/>
  <c r="M64" i="7"/>
  <c r="N64" i="7"/>
  <c r="O64" i="7" s="1"/>
  <c r="Q64" i="7"/>
  <c r="R64" i="7"/>
  <c r="S64" i="7" s="1"/>
  <c r="U64" i="7"/>
  <c r="V64" i="7"/>
  <c r="W64" i="7" s="1"/>
  <c r="M65" i="7"/>
  <c r="N65" i="7"/>
  <c r="O65" i="7" s="1"/>
  <c r="Q65" i="7"/>
  <c r="R65" i="7"/>
  <c r="S65" i="7" s="1"/>
  <c r="U65" i="7"/>
  <c r="V65" i="7"/>
  <c r="W65" i="7" s="1"/>
  <c r="M55" i="9"/>
  <c r="N55" i="9"/>
  <c r="O55" i="9"/>
  <c r="Q55" i="9"/>
  <c r="R55" i="9"/>
  <c r="S55" i="9" s="1"/>
  <c r="U55" i="9"/>
  <c r="V55" i="9"/>
  <c r="W55" i="9" s="1"/>
  <c r="M56" i="9"/>
  <c r="N56" i="9"/>
  <c r="O56" i="9" s="1"/>
  <c r="Q56" i="9"/>
  <c r="S56" i="9" s="1"/>
  <c r="R56" i="9"/>
  <c r="U56" i="9"/>
  <c r="V56" i="9"/>
  <c r="W56" i="9" s="1"/>
  <c r="M57" i="9"/>
  <c r="N57" i="9"/>
  <c r="O57" i="9"/>
  <c r="Q57" i="9"/>
  <c r="R57" i="9" s="1"/>
  <c r="S57" i="9" s="1"/>
  <c r="U57" i="9"/>
  <c r="V57" i="9"/>
  <c r="W57" i="9"/>
  <c r="M58" i="9"/>
  <c r="N58" i="9"/>
  <c r="O58" i="9" s="1"/>
  <c r="Q58" i="9"/>
  <c r="R58" i="9"/>
  <c r="S58" i="9" s="1"/>
  <c r="U58" i="9"/>
  <c r="V58" i="9"/>
  <c r="W58" i="9" s="1"/>
  <c r="M59" i="9"/>
  <c r="N59" i="9" s="1"/>
  <c r="O59" i="9" s="1"/>
  <c r="Q59" i="9"/>
  <c r="R59" i="9"/>
  <c r="S59" i="9" s="1"/>
  <c r="U59" i="9"/>
  <c r="V59" i="9"/>
  <c r="W59" i="9"/>
  <c r="M60" i="9"/>
  <c r="N60" i="9"/>
  <c r="Q60" i="9"/>
  <c r="R60" i="9"/>
  <c r="S60" i="9"/>
  <c r="U60" i="9"/>
  <c r="V60" i="9"/>
  <c r="W60" i="9" s="1"/>
  <c r="M61" i="9"/>
  <c r="N61" i="9"/>
  <c r="O61" i="9" s="1"/>
  <c r="Q61" i="9"/>
  <c r="R61" i="9"/>
  <c r="S61" i="9" s="1"/>
  <c r="U61" i="9"/>
  <c r="V61" i="9" s="1"/>
  <c r="W61" i="9" s="1"/>
  <c r="M62" i="9"/>
  <c r="N62" i="9"/>
  <c r="O62" i="9" s="1"/>
  <c r="Q62" i="9"/>
  <c r="R62" i="9"/>
  <c r="S62" i="9"/>
  <c r="U62" i="9"/>
  <c r="V62" i="9"/>
  <c r="M175" i="1"/>
  <c r="N175" i="1"/>
  <c r="Q175" i="1"/>
  <c r="R175" i="1"/>
  <c r="S175" i="1" s="1"/>
  <c r="U175" i="1"/>
  <c r="V175" i="1"/>
  <c r="W175" i="1" s="1"/>
  <c r="M176" i="1"/>
  <c r="N176" i="1" s="1"/>
  <c r="O176" i="1" s="1"/>
  <c r="Q176" i="1"/>
  <c r="R176" i="1"/>
  <c r="S176" i="1" s="1"/>
  <c r="U176" i="1"/>
  <c r="V176" i="1" s="1"/>
  <c r="W176" i="1" s="1"/>
  <c r="M177" i="1"/>
  <c r="N177" i="1" s="1"/>
  <c r="O177" i="1" s="1"/>
  <c r="Q177" i="1"/>
  <c r="R177" i="1"/>
  <c r="S177" i="1" s="1"/>
  <c r="U177" i="1"/>
  <c r="V177" i="1" s="1"/>
  <c r="W177" i="1" s="1"/>
  <c r="M178" i="1"/>
  <c r="N178" i="1" s="1"/>
  <c r="O178" i="1" s="1"/>
  <c r="Q178" i="1"/>
  <c r="R178" i="1"/>
  <c r="S178" i="1" s="1"/>
  <c r="U178" i="1"/>
  <c r="V178" i="1" s="1"/>
  <c r="W178" i="1" s="1"/>
  <c r="M179" i="1"/>
  <c r="N179" i="1"/>
  <c r="Q179" i="1"/>
  <c r="R179" i="1"/>
  <c r="S179" i="1" s="1"/>
  <c r="U179" i="1"/>
  <c r="V179" i="1"/>
  <c r="W179" i="1" s="1"/>
  <c r="M180" i="1"/>
  <c r="N180" i="1"/>
  <c r="Q180" i="1"/>
  <c r="R180" i="1"/>
  <c r="U180" i="1"/>
  <c r="V180" i="1"/>
  <c r="W180" i="1" s="1"/>
  <c r="M181" i="1"/>
  <c r="N181" i="1" s="1"/>
  <c r="O181" i="1" s="1"/>
  <c r="Q181" i="1"/>
  <c r="R181" i="1"/>
  <c r="S181" i="1" s="1"/>
  <c r="U181" i="1"/>
  <c r="V181" i="1"/>
  <c r="W181" i="1" s="1"/>
  <c r="M182" i="1"/>
  <c r="N182" i="1"/>
  <c r="Q182" i="1"/>
  <c r="R182" i="1"/>
  <c r="U182" i="1"/>
  <c r="V182" i="1"/>
  <c r="W182" i="1" s="1"/>
  <c r="W122" i="14" l="1"/>
  <c r="S121" i="14"/>
  <c r="O120" i="14"/>
  <c r="W118" i="18"/>
  <c r="O116" i="18"/>
  <c r="W59" i="7"/>
  <c r="S58" i="7"/>
  <c r="W60" i="7"/>
  <c r="S59" i="7"/>
  <c r="O58" i="7"/>
  <c r="O63" i="7"/>
  <c r="O60" i="7"/>
  <c r="W58" i="7"/>
  <c r="W62" i="9"/>
  <c r="O60" i="9"/>
  <c r="S180" i="1"/>
  <c r="S182" i="1"/>
  <c r="O179" i="1"/>
  <c r="O182" i="1"/>
  <c r="O180" i="1"/>
  <c r="O175" i="1"/>
  <c r="M171" i="1" l="1"/>
  <c r="N171" i="1"/>
  <c r="O171" i="1" s="1"/>
  <c r="Q171" i="1"/>
  <c r="R171" i="1"/>
  <c r="S171" i="1" s="1"/>
  <c r="U171" i="1"/>
  <c r="V171" i="1"/>
  <c r="W171" i="1" s="1"/>
  <c r="M172" i="1"/>
  <c r="N172" i="1"/>
  <c r="Q172" i="1"/>
  <c r="R172" i="1"/>
  <c r="S172" i="1" s="1"/>
  <c r="U172" i="1"/>
  <c r="V172" i="1"/>
  <c r="W172" i="1" s="1"/>
  <c r="M173" i="1"/>
  <c r="N173" i="1" s="1"/>
  <c r="O173" i="1" s="1"/>
  <c r="Q173" i="1"/>
  <c r="R173" i="1"/>
  <c r="U173" i="1"/>
  <c r="V173" i="1"/>
  <c r="M174" i="1"/>
  <c r="N174" i="1"/>
  <c r="Q174" i="1"/>
  <c r="R174" i="1"/>
  <c r="U174" i="1"/>
  <c r="V174" i="1"/>
  <c r="W173" i="1" l="1"/>
  <c r="O174" i="1"/>
  <c r="S173" i="1"/>
  <c r="W174" i="1"/>
  <c r="O172" i="1"/>
  <c r="S174" i="1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5" i="18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5" i="19"/>
  <c r="M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5" i="14"/>
  <c r="Q118" i="14"/>
  <c r="R118" i="14"/>
  <c r="S118" i="14" s="1"/>
  <c r="U118" i="14"/>
  <c r="V118" i="14"/>
  <c r="W118" i="14" s="1"/>
  <c r="Q112" i="19"/>
  <c r="R112" i="19"/>
  <c r="S112" i="19" s="1"/>
  <c r="U112" i="19"/>
  <c r="V112" i="19"/>
  <c r="W112" i="19" s="1"/>
  <c r="Q113" i="19"/>
  <c r="R113" i="19"/>
  <c r="S113" i="19" s="1"/>
  <c r="U113" i="19"/>
  <c r="V113" i="19"/>
  <c r="W113" i="19" s="1"/>
  <c r="Q114" i="19"/>
  <c r="R114" i="19"/>
  <c r="U114" i="19"/>
  <c r="W114" i="19" s="1"/>
  <c r="V114" i="19"/>
  <c r="Q115" i="19"/>
  <c r="R115" i="19"/>
  <c r="S115" i="19" s="1"/>
  <c r="U115" i="19"/>
  <c r="V115" i="19"/>
  <c r="W115" i="19" s="1"/>
  <c r="Q116" i="19"/>
  <c r="R116" i="19"/>
  <c r="S116" i="19" s="1"/>
  <c r="U116" i="19"/>
  <c r="V116" i="19"/>
  <c r="W116" i="19" s="1"/>
  <c r="Q117" i="19"/>
  <c r="R117" i="19" s="1"/>
  <c r="S117" i="19" s="1"/>
  <c r="U117" i="19"/>
  <c r="V117" i="19" s="1"/>
  <c r="W117" i="19" s="1"/>
  <c r="Q114" i="18"/>
  <c r="R114" i="18"/>
  <c r="S114" i="18" s="1"/>
  <c r="U114" i="18"/>
  <c r="V114" i="18"/>
  <c r="W114" i="18" s="1"/>
  <c r="Q115" i="18"/>
  <c r="R115" i="18"/>
  <c r="S115" i="18" s="1"/>
  <c r="U115" i="18"/>
  <c r="V115" i="18"/>
  <c r="W115" i="18" s="1"/>
  <c r="Q57" i="6"/>
  <c r="R57" i="6"/>
  <c r="S57" i="6" s="1"/>
  <c r="U57" i="6"/>
  <c r="V57" i="6"/>
  <c r="W57" i="6" s="1"/>
  <c r="Q58" i="6"/>
  <c r="R58" i="6"/>
  <c r="S58" i="6" s="1"/>
  <c r="U58" i="6"/>
  <c r="W58" i="6" s="1"/>
  <c r="V58" i="6"/>
  <c r="Q59" i="6"/>
  <c r="R59" i="6"/>
  <c r="S59" i="6" s="1"/>
  <c r="U59" i="6"/>
  <c r="V59" i="6"/>
  <c r="W59" i="6"/>
  <c r="Q60" i="6"/>
  <c r="R60" i="6" s="1"/>
  <c r="S60" i="6" s="1"/>
  <c r="U60" i="6"/>
  <c r="V60" i="6" s="1"/>
  <c r="W60" i="6" s="1"/>
  <c r="Q61" i="6"/>
  <c r="R61" i="6"/>
  <c r="S61" i="6" s="1"/>
  <c r="U61" i="6"/>
  <c r="V61" i="6" s="1"/>
  <c r="W61" i="6" s="1"/>
  <c r="Q62" i="6"/>
  <c r="R62" i="6"/>
  <c r="U62" i="6"/>
  <c r="W62" i="6" s="1"/>
  <c r="V62" i="6"/>
  <c r="Q63" i="6"/>
  <c r="R63" i="6"/>
  <c r="S63" i="6" s="1"/>
  <c r="U63" i="6"/>
  <c r="V63" i="6"/>
  <c r="W63" i="6" s="1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" i="9"/>
  <c r="S114" i="19" l="1"/>
  <c r="S62" i="6"/>
  <c r="Q8" i="1"/>
  <c r="R8" i="1"/>
  <c r="S8" i="1" s="1"/>
  <c r="U8" i="1"/>
  <c r="V8" i="1" s="1"/>
  <c r="W8" i="1" s="1"/>
  <c r="Q9" i="1"/>
  <c r="R9" i="1"/>
  <c r="U9" i="1"/>
  <c r="V9" i="1"/>
  <c r="W9" i="1" s="1"/>
  <c r="Q10" i="1"/>
  <c r="R10" i="1"/>
  <c r="U10" i="1"/>
  <c r="V10" i="1"/>
  <c r="Q11" i="1"/>
  <c r="R11" i="1" s="1"/>
  <c r="S11" i="1" s="1"/>
  <c r="U11" i="1"/>
  <c r="V11" i="1"/>
  <c r="W11" i="1" s="1"/>
  <c r="Q12" i="1"/>
  <c r="R12" i="1"/>
  <c r="S12" i="1" s="1"/>
  <c r="U12" i="1"/>
  <c r="V12" i="1" s="1"/>
  <c r="W12" i="1" s="1"/>
  <c r="Q13" i="1"/>
  <c r="R13" i="1"/>
  <c r="S13" i="1" s="1"/>
  <c r="U13" i="1"/>
  <c r="V13" i="1" s="1"/>
  <c r="W13" i="1" s="1"/>
  <c r="Q14" i="1"/>
  <c r="R14" i="1"/>
  <c r="U14" i="1"/>
  <c r="V14" i="1" s="1"/>
  <c r="W14" i="1" s="1"/>
  <c r="Q15" i="1"/>
  <c r="R15" i="1"/>
  <c r="U15" i="1"/>
  <c r="V15" i="1"/>
  <c r="Q16" i="1"/>
  <c r="R16" i="1"/>
  <c r="S16" i="1" s="1"/>
  <c r="U16" i="1"/>
  <c r="V16" i="1"/>
  <c r="Q17" i="1"/>
  <c r="R17" i="1"/>
  <c r="U17" i="1"/>
  <c r="V17" i="1"/>
  <c r="Q18" i="1"/>
  <c r="R18" i="1"/>
  <c r="S18" i="1" s="1"/>
  <c r="U18" i="1"/>
  <c r="V18" i="1"/>
  <c r="Q19" i="1"/>
  <c r="R19" i="1"/>
  <c r="U19" i="1"/>
  <c r="V19" i="1"/>
  <c r="Q20" i="1"/>
  <c r="R20" i="1"/>
  <c r="S20" i="1" s="1"/>
  <c r="U20" i="1"/>
  <c r="V20" i="1" s="1"/>
  <c r="W20" i="1" s="1"/>
  <c r="Q21" i="1"/>
  <c r="R21" i="1" s="1"/>
  <c r="S21" i="1" s="1"/>
  <c r="U21" i="1"/>
  <c r="V21" i="1" s="1"/>
  <c r="W21" i="1" s="1"/>
  <c r="Q22" i="1"/>
  <c r="R22" i="1" s="1"/>
  <c r="S22" i="1" s="1"/>
  <c r="U22" i="1"/>
  <c r="V22" i="1" s="1"/>
  <c r="W22" i="1" s="1"/>
  <c r="Q23" i="1"/>
  <c r="R23" i="1"/>
  <c r="S23" i="1" s="1"/>
  <c r="U23" i="1"/>
  <c r="V23" i="1" s="1"/>
  <c r="W23" i="1" s="1"/>
  <c r="Q24" i="1"/>
  <c r="R24" i="1"/>
  <c r="U24" i="1"/>
  <c r="V24" i="1" s="1"/>
  <c r="W24" i="1" s="1"/>
  <c r="Q25" i="1"/>
  <c r="R25" i="1"/>
  <c r="U25" i="1"/>
  <c r="V25" i="1" s="1"/>
  <c r="W25" i="1" s="1"/>
  <c r="Q26" i="1"/>
  <c r="R26" i="1" s="1"/>
  <c r="S26" i="1" s="1"/>
  <c r="U26" i="1"/>
  <c r="V26" i="1" s="1"/>
  <c r="W26" i="1" s="1"/>
  <c r="Q27" i="1"/>
  <c r="R27" i="1" s="1"/>
  <c r="S27" i="1" s="1"/>
  <c r="U27" i="1"/>
  <c r="V27" i="1" s="1"/>
  <c r="W27" i="1" s="1"/>
  <c r="Q28" i="1"/>
  <c r="R28" i="1"/>
  <c r="U28" i="1"/>
  <c r="V28" i="1"/>
  <c r="Q29" i="1"/>
  <c r="R29" i="1"/>
  <c r="U29" i="1"/>
  <c r="V29" i="1"/>
  <c r="Q30" i="1"/>
  <c r="R30" i="1"/>
  <c r="U30" i="1"/>
  <c r="V30" i="1"/>
  <c r="Q31" i="1"/>
  <c r="R31" i="1"/>
  <c r="S31" i="1" s="1"/>
  <c r="U31" i="1"/>
  <c r="V31" i="1"/>
  <c r="Q32" i="1"/>
  <c r="R32" i="1" s="1"/>
  <c r="S32" i="1" s="1"/>
  <c r="U32" i="1"/>
  <c r="V32" i="1"/>
  <c r="W32" i="1" s="1"/>
  <c r="Q33" i="1"/>
  <c r="R33" i="1"/>
  <c r="S33" i="1" s="1"/>
  <c r="U33" i="1"/>
  <c r="V33" i="1" s="1"/>
  <c r="W33" i="1" s="1"/>
  <c r="Q34" i="1"/>
  <c r="R34" i="1"/>
  <c r="S34" i="1" s="1"/>
  <c r="U34" i="1"/>
  <c r="V34" i="1" s="1"/>
  <c r="W34" i="1" s="1"/>
  <c r="Q35" i="1"/>
  <c r="R35" i="1" s="1"/>
  <c r="S35" i="1" s="1"/>
  <c r="U35" i="1"/>
  <c r="V35" i="1" s="1"/>
  <c r="W35" i="1" s="1"/>
  <c r="Q36" i="1"/>
  <c r="R36" i="1" s="1"/>
  <c r="S36" i="1" s="1"/>
  <c r="U36" i="1"/>
  <c r="V36" i="1" s="1"/>
  <c r="W36" i="1" s="1"/>
  <c r="Q37" i="1"/>
  <c r="R37" i="1" s="1"/>
  <c r="S37" i="1" s="1"/>
  <c r="U37" i="1"/>
  <c r="V37" i="1" s="1"/>
  <c r="W37" i="1" s="1"/>
  <c r="Q38" i="1"/>
  <c r="R38" i="1" s="1"/>
  <c r="S38" i="1" s="1"/>
  <c r="U38" i="1"/>
  <c r="V38" i="1" s="1"/>
  <c r="W38" i="1" s="1"/>
  <c r="Q39" i="1"/>
  <c r="R39" i="1"/>
  <c r="S39" i="1" s="1"/>
  <c r="U39" i="1"/>
  <c r="V39" i="1" s="1"/>
  <c r="W39" i="1" s="1"/>
  <c r="Q40" i="1"/>
  <c r="R40" i="1"/>
  <c r="U40" i="1"/>
  <c r="V40" i="1"/>
  <c r="Q41" i="1"/>
  <c r="R41" i="1"/>
  <c r="U41" i="1"/>
  <c r="V41" i="1"/>
  <c r="Q42" i="1"/>
  <c r="R42" i="1"/>
  <c r="U42" i="1"/>
  <c r="V42" i="1"/>
  <c r="W42" i="1" s="1"/>
  <c r="Q43" i="1"/>
  <c r="R43" i="1"/>
  <c r="U43" i="1"/>
  <c r="V43" i="1"/>
  <c r="Q44" i="1"/>
  <c r="R44" i="1"/>
  <c r="U44" i="1"/>
  <c r="V44" i="1"/>
  <c r="Q45" i="1"/>
  <c r="R45" i="1"/>
  <c r="U45" i="1"/>
  <c r="V45" i="1"/>
  <c r="Q46" i="1"/>
  <c r="R46" i="1"/>
  <c r="U46" i="1"/>
  <c r="V46" i="1"/>
  <c r="W46" i="1" s="1"/>
  <c r="Q47" i="1"/>
  <c r="R47" i="1"/>
  <c r="U47" i="1"/>
  <c r="V47" i="1" s="1"/>
  <c r="W47" i="1" s="1"/>
  <c r="Q48" i="1"/>
  <c r="R48" i="1"/>
  <c r="S48" i="1" s="1"/>
  <c r="U48" i="1"/>
  <c r="V48" i="1" s="1"/>
  <c r="W48" i="1" s="1"/>
  <c r="Q49" i="1"/>
  <c r="R49" i="1" s="1"/>
  <c r="S49" i="1" s="1"/>
  <c r="U49" i="1"/>
  <c r="V49" i="1" s="1"/>
  <c r="W49" i="1" s="1"/>
  <c r="Q50" i="1"/>
  <c r="R50" i="1" s="1"/>
  <c r="S50" i="1" s="1"/>
  <c r="U50" i="1"/>
  <c r="V50" i="1"/>
  <c r="W50" i="1" s="1"/>
  <c r="Q51" i="1"/>
  <c r="R51" i="1" s="1"/>
  <c r="S51" i="1" s="1"/>
  <c r="U51" i="1"/>
  <c r="V51" i="1" s="1"/>
  <c r="W51" i="1" s="1"/>
  <c r="Q52" i="1"/>
  <c r="R52" i="1" s="1"/>
  <c r="S52" i="1" s="1"/>
  <c r="U52" i="1"/>
  <c r="V52" i="1" s="1"/>
  <c r="W52" i="1" s="1"/>
  <c r="Q53" i="1"/>
  <c r="R53" i="1" s="1"/>
  <c r="S53" i="1" s="1"/>
  <c r="U53" i="1"/>
  <c r="V53" i="1"/>
  <c r="W53" i="1" s="1"/>
  <c r="Q54" i="1"/>
  <c r="R54" i="1" s="1"/>
  <c r="S54" i="1" s="1"/>
  <c r="U54" i="1"/>
  <c r="V54" i="1"/>
  <c r="Q55" i="1"/>
  <c r="R55" i="1" s="1"/>
  <c r="S55" i="1" s="1"/>
  <c r="U55" i="1"/>
  <c r="V55" i="1" s="1"/>
  <c r="W55" i="1" s="1"/>
  <c r="Q56" i="1"/>
  <c r="R56" i="1" s="1"/>
  <c r="S56" i="1" s="1"/>
  <c r="U56" i="1"/>
  <c r="V56" i="1"/>
  <c r="W56" i="1" s="1"/>
  <c r="Q57" i="1"/>
  <c r="R57" i="1" s="1"/>
  <c r="S57" i="1" s="1"/>
  <c r="U57" i="1"/>
  <c r="V57" i="1"/>
  <c r="Q58" i="1"/>
  <c r="R58" i="1"/>
  <c r="S58" i="1" s="1"/>
  <c r="U58" i="1"/>
  <c r="V58" i="1"/>
  <c r="Q59" i="1"/>
  <c r="R59" i="1"/>
  <c r="U59" i="1"/>
  <c r="V59" i="1"/>
  <c r="Q60" i="1"/>
  <c r="R60" i="1"/>
  <c r="S60" i="1" s="1"/>
  <c r="U60" i="1"/>
  <c r="V60" i="1"/>
  <c r="Q61" i="1"/>
  <c r="R61" i="1" s="1"/>
  <c r="S61" i="1" s="1"/>
  <c r="U61" i="1"/>
  <c r="V61" i="1" s="1"/>
  <c r="W61" i="1" s="1"/>
  <c r="Q62" i="1"/>
  <c r="R62" i="1"/>
  <c r="U62" i="1"/>
  <c r="V62" i="1" s="1"/>
  <c r="W62" i="1" s="1"/>
  <c r="Q63" i="1"/>
  <c r="R63" i="1"/>
  <c r="U63" i="1"/>
  <c r="V63" i="1" s="1"/>
  <c r="W63" i="1" s="1"/>
  <c r="Q64" i="1"/>
  <c r="R64" i="1" s="1"/>
  <c r="S64" i="1" s="1"/>
  <c r="U64" i="1"/>
  <c r="V64" i="1" s="1"/>
  <c r="W64" i="1" s="1"/>
  <c r="Q65" i="1"/>
  <c r="R65" i="1"/>
  <c r="U65" i="1"/>
  <c r="V65" i="1" s="1"/>
  <c r="W65" i="1" s="1"/>
  <c r="Q66" i="1"/>
  <c r="R66" i="1"/>
  <c r="U66" i="1"/>
  <c r="V66" i="1" s="1"/>
  <c r="W66" i="1" s="1"/>
  <c r="Q67" i="1"/>
  <c r="R67" i="1"/>
  <c r="S67" i="1" s="1"/>
  <c r="U67" i="1"/>
  <c r="V67" i="1" s="1"/>
  <c r="W67" i="1" s="1"/>
  <c r="Q68" i="1"/>
  <c r="R68" i="1" s="1"/>
  <c r="S68" i="1" s="1"/>
  <c r="U68" i="1"/>
  <c r="V68" i="1"/>
  <c r="Q69" i="1"/>
  <c r="R69" i="1"/>
  <c r="U69" i="1"/>
  <c r="V69" i="1"/>
  <c r="W69" i="1" s="1"/>
  <c r="Q70" i="1"/>
  <c r="R70" i="1"/>
  <c r="U70" i="1"/>
  <c r="V70" i="1" s="1"/>
  <c r="W70" i="1" s="1"/>
  <c r="Q71" i="1"/>
  <c r="R71" i="1" s="1"/>
  <c r="S71" i="1" s="1"/>
  <c r="U71" i="1"/>
  <c r="V71" i="1" s="1"/>
  <c r="W71" i="1" s="1"/>
  <c r="Q72" i="1"/>
  <c r="R72" i="1"/>
  <c r="U72" i="1"/>
  <c r="V72" i="1" s="1"/>
  <c r="W72" i="1" s="1"/>
  <c r="Q73" i="1"/>
  <c r="R73" i="1"/>
  <c r="U73" i="1"/>
  <c r="V73" i="1"/>
  <c r="W73" i="1" s="1"/>
  <c r="Q74" i="1"/>
  <c r="R74" i="1"/>
  <c r="U74" i="1"/>
  <c r="V74" i="1"/>
  <c r="Q75" i="1"/>
  <c r="R75" i="1"/>
  <c r="U75" i="1"/>
  <c r="V75" i="1" s="1"/>
  <c r="W75" i="1" s="1"/>
  <c r="Q76" i="1"/>
  <c r="R76" i="1"/>
  <c r="U76" i="1"/>
  <c r="V76" i="1" s="1"/>
  <c r="W76" i="1" s="1"/>
  <c r="Q77" i="1"/>
  <c r="R77" i="1"/>
  <c r="U77" i="1"/>
  <c r="V77" i="1" s="1"/>
  <c r="W77" i="1" s="1"/>
  <c r="Q78" i="1"/>
  <c r="R78" i="1" s="1"/>
  <c r="S78" i="1" s="1"/>
  <c r="U78" i="1"/>
  <c r="V78" i="1"/>
  <c r="W78" i="1" s="1"/>
  <c r="Q79" i="1"/>
  <c r="R79" i="1" s="1"/>
  <c r="S79" i="1" s="1"/>
  <c r="U79" i="1"/>
  <c r="V79" i="1" s="1"/>
  <c r="W79" i="1" s="1"/>
  <c r="Q80" i="1"/>
  <c r="R80" i="1"/>
  <c r="U80" i="1"/>
  <c r="V80" i="1"/>
  <c r="W80" i="1" s="1"/>
  <c r="Q81" i="1"/>
  <c r="R81" i="1"/>
  <c r="U81" i="1"/>
  <c r="V81" i="1"/>
  <c r="Q82" i="1"/>
  <c r="R82" i="1" s="1"/>
  <c r="S82" i="1" s="1"/>
  <c r="U82" i="1"/>
  <c r="V82" i="1" s="1"/>
  <c r="W82" i="1" s="1"/>
  <c r="Q83" i="1"/>
  <c r="R83" i="1"/>
  <c r="S83" i="1" s="1"/>
  <c r="U83" i="1"/>
  <c r="V83" i="1" s="1"/>
  <c r="W83" i="1" s="1"/>
  <c r="Q84" i="1"/>
  <c r="R84" i="1"/>
  <c r="U84" i="1"/>
  <c r="V84" i="1" s="1"/>
  <c r="W84" i="1" s="1"/>
  <c r="Q85" i="1"/>
  <c r="R85" i="1" s="1"/>
  <c r="S85" i="1" s="1"/>
  <c r="U85" i="1"/>
  <c r="V85" i="1" s="1"/>
  <c r="W85" i="1" s="1"/>
  <c r="Q86" i="1"/>
  <c r="R86" i="1" s="1"/>
  <c r="S86" i="1" s="1"/>
  <c r="U86" i="1"/>
  <c r="V86" i="1" s="1"/>
  <c r="W86" i="1" s="1"/>
  <c r="Q87" i="1"/>
  <c r="R87" i="1" s="1"/>
  <c r="S87" i="1" s="1"/>
  <c r="U87" i="1"/>
  <c r="V87" i="1" s="1"/>
  <c r="W87" i="1" s="1"/>
  <c r="Q88" i="1"/>
  <c r="R88" i="1"/>
  <c r="U88" i="1"/>
  <c r="V88" i="1"/>
  <c r="Q89" i="1"/>
  <c r="R89" i="1"/>
  <c r="U89" i="1"/>
  <c r="V89" i="1"/>
  <c r="Q90" i="1"/>
  <c r="R90" i="1"/>
  <c r="S90" i="1" s="1"/>
  <c r="U90" i="1"/>
  <c r="V90" i="1"/>
  <c r="Q91" i="1"/>
  <c r="R91" i="1"/>
  <c r="U91" i="1"/>
  <c r="V91" i="1" s="1"/>
  <c r="W91" i="1" s="1"/>
  <c r="Q92" i="1"/>
  <c r="R92" i="1"/>
  <c r="U92" i="1"/>
  <c r="V92" i="1" s="1"/>
  <c r="W92" i="1" s="1"/>
  <c r="Q93" i="1"/>
  <c r="R93" i="1" s="1"/>
  <c r="S93" i="1" s="1"/>
  <c r="U93" i="1"/>
  <c r="V93" i="1"/>
  <c r="W93" i="1" s="1"/>
  <c r="Q94" i="1"/>
  <c r="R94" i="1" s="1"/>
  <c r="S94" i="1" s="1"/>
  <c r="U94" i="1"/>
  <c r="V94" i="1"/>
  <c r="W94" i="1" s="1"/>
  <c r="Q95" i="1"/>
  <c r="R95" i="1" s="1"/>
  <c r="S95" i="1" s="1"/>
  <c r="U95" i="1"/>
  <c r="V95" i="1" s="1"/>
  <c r="W95" i="1" s="1"/>
  <c r="Q96" i="1"/>
  <c r="R96" i="1" s="1"/>
  <c r="S96" i="1" s="1"/>
  <c r="U96" i="1"/>
  <c r="V96" i="1" s="1"/>
  <c r="W96" i="1" s="1"/>
  <c r="Q97" i="1"/>
  <c r="R97" i="1" s="1"/>
  <c r="S97" i="1" s="1"/>
  <c r="U97" i="1"/>
  <c r="V97" i="1" s="1"/>
  <c r="W97" i="1" s="1"/>
  <c r="Q98" i="1"/>
  <c r="R98" i="1" s="1"/>
  <c r="S98" i="1" s="1"/>
  <c r="U98" i="1"/>
  <c r="V98" i="1"/>
  <c r="Q99" i="1"/>
  <c r="R99" i="1"/>
  <c r="U99" i="1"/>
  <c r="V99" i="1"/>
  <c r="Q100" i="1"/>
  <c r="R100" i="1"/>
  <c r="S100" i="1" s="1"/>
  <c r="U100" i="1"/>
  <c r="V100" i="1" s="1"/>
  <c r="W100" i="1" s="1"/>
  <c r="Q101" i="1"/>
  <c r="R101" i="1" s="1"/>
  <c r="S101" i="1" s="1"/>
  <c r="U101" i="1"/>
  <c r="V101" i="1" s="1"/>
  <c r="W101" i="1" s="1"/>
  <c r="Q102" i="1"/>
  <c r="R102" i="1"/>
  <c r="S102" i="1" s="1"/>
  <c r="U102" i="1"/>
  <c r="V102" i="1"/>
  <c r="Q103" i="1"/>
  <c r="R103" i="1"/>
  <c r="U103" i="1"/>
  <c r="V103" i="1"/>
  <c r="Q104" i="1"/>
  <c r="R104" i="1"/>
  <c r="S104" i="1" s="1"/>
  <c r="U104" i="1"/>
  <c r="V104" i="1"/>
  <c r="W104" i="1" s="1"/>
  <c r="Q105" i="1"/>
  <c r="R105" i="1"/>
  <c r="U105" i="1"/>
  <c r="V105" i="1" s="1"/>
  <c r="W105" i="1" s="1"/>
  <c r="Q106" i="1"/>
  <c r="R106" i="1" s="1"/>
  <c r="S106" i="1" s="1"/>
  <c r="U106" i="1"/>
  <c r="V106" i="1" s="1"/>
  <c r="W106" i="1" s="1"/>
  <c r="Q107" i="1"/>
  <c r="R107" i="1" s="1"/>
  <c r="S107" i="1" s="1"/>
  <c r="U107" i="1"/>
  <c r="V107" i="1"/>
  <c r="W107" i="1" s="1"/>
  <c r="Q108" i="1"/>
  <c r="R108" i="1" s="1"/>
  <c r="S108" i="1" s="1"/>
  <c r="U108" i="1"/>
  <c r="V108" i="1"/>
  <c r="Q109" i="1"/>
  <c r="R109" i="1"/>
  <c r="U109" i="1"/>
  <c r="V109" i="1" s="1"/>
  <c r="W109" i="1" s="1"/>
  <c r="Q110" i="1"/>
  <c r="R110" i="1"/>
  <c r="S110" i="1" s="1"/>
  <c r="U110" i="1"/>
  <c r="V110" i="1"/>
  <c r="Q111" i="1"/>
  <c r="R111" i="1"/>
  <c r="U111" i="1"/>
  <c r="V111" i="1"/>
  <c r="Q112" i="1"/>
  <c r="R112" i="1"/>
  <c r="S112" i="1" s="1"/>
  <c r="U112" i="1"/>
  <c r="V112" i="1" s="1"/>
  <c r="W112" i="1" s="1"/>
  <c r="Q113" i="1"/>
  <c r="R113" i="1" s="1"/>
  <c r="S113" i="1" s="1"/>
  <c r="U113" i="1"/>
  <c r="V113" i="1" s="1"/>
  <c r="W113" i="1" s="1"/>
  <c r="Q114" i="1"/>
  <c r="R114" i="1" s="1"/>
  <c r="S114" i="1" s="1"/>
  <c r="U114" i="1"/>
  <c r="V114" i="1" s="1"/>
  <c r="W114" i="1" s="1"/>
  <c r="Q115" i="1"/>
  <c r="R115" i="1"/>
  <c r="U115" i="1"/>
  <c r="V115" i="1" s="1"/>
  <c r="W115" i="1" s="1"/>
  <c r="Q116" i="1"/>
  <c r="R116" i="1"/>
  <c r="U116" i="1"/>
  <c r="V116" i="1" s="1"/>
  <c r="W116" i="1" s="1"/>
  <c r="Q117" i="1"/>
  <c r="R117" i="1"/>
  <c r="U117" i="1"/>
  <c r="V117" i="1"/>
  <c r="Q118" i="1"/>
  <c r="R118" i="1"/>
  <c r="U118" i="1"/>
  <c r="V118" i="1"/>
  <c r="Q119" i="1"/>
  <c r="R119" i="1"/>
  <c r="U119" i="1"/>
  <c r="V119" i="1" s="1"/>
  <c r="W119" i="1" s="1"/>
  <c r="Q120" i="1"/>
  <c r="R120" i="1"/>
  <c r="U120" i="1"/>
  <c r="V120" i="1" s="1"/>
  <c r="W120" i="1" s="1"/>
  <c r="Q121" i="1"/>
  <c r="R121" i="1"/>
  <c r="S121" i="1" s="1"/>
  <c r="U121" i="1"/>
  <c r="V121" i="1"/>
  <c r="Q122" i="1"/>
  <c r="R122" i="1"/>
  <c r="U122" i="1"/>
  <c r="V122" i="1"/>
  <c r="Q123" i="1"/>
  <c r="R123" i="1" s="1"/>
  <c r="S123" i="1" s="1"/>
  <c r="U123" i="1"/>
  <c r="V123" i="1" s="1"/>
  <c r="W123" i="1" s="1"/>
  <c r="Q124" i="1"/>
  <c r="R124" i="1" s="1"/>
  <c r="S124" i="1" s="1"/>
  <c r="U124" i="1"/>
  <c r="V124" i="1" s="1"/>
  <c r="W124" i="1" s="1"/>
  <c r="Q125" i="1"/>
  <c r="R125" i="1" s="1"/>
  <c r="S125" i="1" s="1"/>
  <c r="U125" i="1"/>
  <c r="V125" i="1"/>
  <c r="W125" i="1" s="1"/>
  <c r="Q126" i="1"/>
  <c r="R126" i="1"/>
  <c r="U126" i="1"/>
  <c r="V126" i="1"/>
  <c r="W126" i="1" s="1"/>
  <c r="Q127" i="1"/>
  <c r="R127" i="1"/>
  <c r="U127" i="1"/>
  <c r="V127" i="1"/>
  <c r="W127" i="1" s="1"/>
  <c r="Q128" i="1"/>
  <c r="R128" i="1"/>
  <c r="U128" i="1"/>
  <c r="V128" i="1"/>
  <c r="W128" i="1" s="1"/>
  <c r="Q129" i="1"/>
  <c r="R129" i="1"/>
  <c r="U129" i="1"/>
  <c r="V129" i="1"/>
  <c r="W129" i="1" s="1"/>
  <c r="Q130" i="1"/>
  <c r="R130" i="1"/>
  <c r="U130" i="1"/>
  <c r="V130" i="1"/>
  <c r="W130" i="1" s="1"/>
  <c r="Q131" i="1"/>
  <c r="R131" i="1" s="1"/>
  <c r="S131" i="1" s="1"/>
  <c r="U131" i="1"/>
  <c r="V131" i="1" s="1"/>
  <c r="W131" i="1" s="1"/>
  <c r="Q132" i="1"/>
  <c r="R132" i="1" s="1"/>
  <c r="S132" i="1" s="1"/>
  <c r="U132" i="1"/>
  <c r="V132" i="1" s="1"/>
  <c r="W132" i="1" s="1"/>
  <c r="Q133" i="1"/>
  <c r="R133" i="1"/>
  <c r="U133" i="1"/>
  <c r="V133" i="1" s="1"/>
  <c r="W133" i="1" s="1"/>
  <c r="Q134" i="1"/>
  <c r="R134" i="1"/>
  <c r="U134" i="1"/>
  <c r="V134" i="1" s="1"/>
  <c r="W134" i="1" s="1"/>
  <c r="Q135" i="1"/>
  <c r="R135" i="1"/>
  <c r="U135" i="1"/>
  <c r="V135" i="1" s="1"/>
  <c r="W135" i="1" s="1"/>
  <c r="Q136" i="1"/>
  <c r="R136" i="1"/>
  <c r="U136" i="1"/>
  <c r="V136" i="1"/>
  <c r="Q137" i="1"/>
  <c r="R137" i="1"/>
  <c r="U137" i="1"/>
  <c r="V137" i="1"/>
  <c r="Q138" i="1"/>
  <c r="R138" i="1" s="1"/>
  <c r="S138" i="1" s="1"/>
  <c r="U138" i="1"/>
  <c r="V138" i="1" s="1"/>
  <c r="W138" i="1" s="1"/>
  <c r="Q139" i="1"/>
  <c r="R139" i="1" s="1"/>
  <c r="S139" i="1" s="1"/>
  <c r="U139" i="1"/>
  <c r="V139" i="1" s="1"/>
  <c r="W139" i="1" s="1"/>
  <c r="Q140" i="1"/>
  <c r="R140" i="1" s="1"/>
  <c r="S140" i="1" s="1"/>
  <c r="U140" i="1"/>
  <c r="V140" i="1" s="1"/>
  <c r="W140" i="1" s="1"/>
  <c r="Q141" i="1"/>
  <c r="R141" i="1" s="1"/>
  <c r="S141" i="1" s="1"/>
  <c r="U141" i="1"/>
  <c r="V141" i="1" s="1"/>
  <c r="W141" i="1" s="1"/>
  <c r="Q142" i="1"/>
  <c r="R142" i="1" s="1"/>
  <c r="S142" i="1" s="1"/>
  <c r="U142" i="1"/>
  <c r="V142" i="1" s="1"/>
  <c r="W142" i="1" s="1"/>
  <c r="Q143" i="1"/>
  <c r="R143" i="1" s="1"/>
  <c r="S143" i="1" s="1"/>
  <c r="U143" i="1"/>
  <c r="V143" i="1"/>
  <c r="W143" i="1" s="1"/>
  <c r="Q144" i="1"/>
  <c r="R144" i="1"/>
  <c r="U144" i="1"/>
  <c r="V144" i="1" s="1"/>
  <c r="W144" i="1" s="1"/>
  <c r="Q145" i="1"/>
  <c r="R145" i="1"/>
  <c r="U145" i="1"/>
  <c r="V145" i="1" s="1"/>
  <c r="W145" i="1" s="1"/>
  <c r="Q146" i="1"/>
  <c r="R146" i="1" s="1"/>
  <c r="S146" i="1" s="1"/>
  <c r="U146" i="1"/>
  <c r="V146" i="1" s="1"/>
  <c r="W146" i="1" s="1"/>
  <c r="Q147" i="1"/>
  <c r="R147" i="1" s="1"/>
  <c r="S147" i="1" s="1"/>
  <c r="U147" i="1"/>
  <c r="V147" i="1" s="1"/>
  <c r="W147" i="1" s="1"/>
  <c r="Q148" i="1"/>
  <c r="R148" i="1" s="1"/>
  <c r="S148" i="1" s="1"/>
  <c r="U148" i="1"/>
  <c r="V148" i="1" s="1"/>
  <c r="W148" i="1" s="1"/>
  <c r="Q149" i="1"/>
  <c r="R149" i="1"/>
  <c r="S149" i="1" s="1"/>
  <c r="U149" i="1"/>
  <c r="V149" i="1" s="1"/>
  <c r="W149" i="1" s="1"/>
  <c r="Q150" i="1"/>
  <c r="R150" i="1"/>
  <c r="U150" i="1"/>
  <c r="V150" i="1"/>
  <c r="Q151" i="1"/>
  <c r="R151" i="1"/>
  <c r="U151" i="1"/>
  <c r="V151" i="1"/>
  <c r="Q152" i="1"/>
  <c r="R152" i="1"/>
  <c r="U152" i="1"/>
  <c r="V152" i="1"/>
  <c r="Q153" i="1"/>
  <c r="R153" i="1"/>
  <c r="U153" i="1"/>
  <c r="V153" i="1" s="1"/>
  <c r="W153" i="1" s="1"/>
  <c r="Q154" i="1"/>
  <c r="R154" i="1"/>
  <c r="U154" i="1"/>
  <c r="V154" i="1"/>
  <c r="Q155" i="1"/>
  <c r="R155" i="1"/>
  <c r="U155" i="1"/>
  <c r="V155" i="1"/>
  <c r="Q156" i="1"/>
  <c r="R156" i="1"/>
  <c r="U156" i="1"/>
  <c r="V156" i="1"/>
  <c r="Q157" i="1"/>
  <c r="R157" i="1" s="1"/>
  <c r="S157" i="1" s="1"/>
  <c r="U157" i="1"/>
  <c r="V157" i="1" s="1"/>
  <c r="W157" i="1" s="1"/>
  <c r="Q158" i="1"/>
  <c r="R158" i="1"/>
  <c r="U158" i="1"/>
  <c r="V158" i="1"/>
  <c r="Q159" i="1"/>
  <c r="R159" i="1"/>
  <c r="S159" i="1" s="1"/>
  <c r="U159" i="1"/>
  <c r="V159" i="1"/>
  <c r="Q160" i="1"/>
  <c r="R160" i="1"/>
  <c r="U160" i="1"/>
  <c r="V160" i="1"/>
  <c r="Q161" i="1"/>
  <c r="R161" i="1"/>
  <c r="S161" i="1" s="1"/>
  <c r="U161" i="1"/>
  <c r="V161" i="1"/>
  <c r="Q162" i="1"/>
  <c r="R162" i="1"/>
  <c r="U162" i="1"/>
  <c r="V162" i="1"/>
  <c r="Q163" i="1"/>
  <c r="R163" i="1"/>
  <c r="S163" i="1" s="1"/>
  <c r="U163" i="1"/>
  <c r="V163" i="1"/>
  <c r="Q164" i="1"/>
  <c r="R164" i="1"/>
  <c r="U164" i="1"/>
  <c r="V164" i="1"/>
  <c r="Q165" i="1"/>
  <c r="R165" i="1"/>
  <c r="S165" i="1" s="1"/>
  <c r="U165" i="1"/>
  <c r="V165" i="1" s="1"/>
  <c r="W165" i="1" s="1"/>
  <c r="Q166" i="1"/>
  <c r="R166" i="1"/>
  <c r="U166" i="1"/>
  <c r="V166" i="1"/>
  <c r="Q167" i="1"/>
  <c r="R167" i="1"/>
  <c r="U167" i="1"/>
  <c r="V167" i="1"/>
  <c r="Q168" i="1"/>
  <c r="R168" i="1"/>
  <c r="U168" i="1"/>
  <c r="V168" i="1" s="1"/>
  <c r="W168" i="1" s="1"/>
  <c r="Q169" i="1"/>
  <c r="R169" i="1"/>
  <c r="U169" i="1"/>
  <c r="V169" i="1" s="1"/>
  <c r="W169" i="1" s="1"/>
  <c r="Q170" i="1"/>
  <c r="R170" i="1"/>
  <c r="U170" i="1"/>
  <c r="V170" i="1" s="1"/>
  <c r="W170" i="1" s="1"/>
  <c r="U7" i="1"/>
  <c r="V7" i="1" s="1"/>
  <c r="W7" i="1" s="1"/>
  <c r="R7" i="1"/>
  <c r="Q7" i="1"/>
  <c r="U6" i="1"/>
  <c r="V6" i="1" s="1"/>
  <c r="W6" i="1" s="1"/>
  <c r="R6" i="1"/>
  <c r="Q6" i="1"/>
  <c r="U5" i="1"/>
  <c r="V5" i="1" s="1"/>
  <c r="W5" i="1" s="1"/>
  <c r="Q5" i="1"/>
  <c r="R5" i="1" s="1"/>
  <c r="S5" i="1" s="1"/>
  <c r="S153" i="1" l="1"/>
  <c r="S151" i="1"/>
  <c r="S134" i="1"/>
  <c r="W121" i="1"/>
  <c r="S117" i="1"/>
  <c r="S99" i="1"/>
  <c r="W30" i="1"/>
  <c r="S144" i="1"/>
  <c r="S169" i="1"/>
  <c r="S133" i="1"/>
  <c r="S130" i="1"/>
  <c r="S128" i="1"/>
  <c r="S126" i="1"/>
  <c r="S116" i="1"/>
  <c r="S105" i="1"/>
  <c r="S103" i="1"/>
  <c r="W81" i="1"/>
  <c r="S19" i="1"/>
  <c r="S17" i="1"/>
  <c r="S15" i="1"/>
  <c r="S10" i="1"/>
  <c r="S155" i="1"/>
  <c r="S137" i="1"/>
  <c r="S88" i="1"/>
  <c r="S14" i="1"/>
  <c r="S167" i="1"/>
  <c r="S145" i="1"/>
  <c r="W136" i="1"/>
  <c r="S120" i="1"/>
  <c r="S118" i="1"/>
  <c r="W57" i="1"/>
  <c r="S72" i="1"/>
  <c r="W40" i="1"/>
  <c r="S7" i="1"/>
  <c r="S136" i="1"/>
  <c r="W117" i="1"/>
  <c r="S115" i="1"/>
  <c r="S84" i="1"/>
  <c r="S74" i="1"/>
  <c r="W54" i="1"/>
  <c r="S28" i="1"/>
  <c r="S25" i="1"/>
  <c r="W17" i="1"/>
  <c r="W15" i="1"/>
  <c r="S9" i="1"/>
  <c r="W166" i="1"/>
  <c r="W164" i="1"/>
  <c r="W162" i="1"/>
  <c r="W160" i="1"/>
  <c r="W158" i="1"/>
  <c r="W156" i="1"/>
  <c r="W154" i="1"/>
  <c r="W152" i="1"/>
  <c r="W150" i="1"/>
  <c r="W111" i="1"/>
  <c r="S44" i="1"/>
  <c r="S42" i="1"/>
  <c r="S40" i="1"/>
  <c r="W102" i="1"/>
  <c r="W98" i="1"/>
  <c r="W89" i="1"/>
  <c r="S170" i="1"/>
  <c r="S168" i="1"/>
  <c r="S166" i="1"/>
  <c r="S164" i="1"/>
  <c r="S162" i="1"/>
  <c r="S160" i="1"/>
  <c r="S158" i="1"/>
  <c r="S156" i="1"/>
  <c r="S154" i="1"/>
  <c r="S152" i="1"/>
  <c r="S150" i="1"/>
  <c r="S109" i="1"/>
  <c r="S75" i="1"/>
  <c r="S73" i="1"/>
  <c r="W68" i="1"/>
  <c r="S66" i="1"/>
  <c r="S59" i="1"/>
  <c r="W45" i="1"/>
  <c r="W41" i="1"/>
  <c r="S24" i="1"/>
  <c r="S6" i="1"/>
  <c r="W167" i="1"/>
  <c r="W163" i="1"/>
  <c r="W161" i="1"/>
  <c r="W159" i="1"/>
  <c r="W155" i="1"/>
  <c r="W151" i="1"/>
  <c r="W110" i="1"/>
  <c r="W108" i="1"/>
  <c r="W74" i="1"/>
  <c r="S63" i="1"/>
  <c r="W58" i="1"/>
  <c r="S47" i="1"/>
  <c r="S43" i="1"/>
  <c r="S41" i="1"/>
  <c r="W137" i="1"/>
  <c r="S129" i="1"/>
  <c r="W122" i="1"/>
  <c r="W118" i="1"/>
  <c r="W103" i="1"/>
  <c r="W99" i="1"/>
  <c r="W90" i="1"/>
  <c r="W88" i="1"/>
  <c r="S81" i="1"/>
  <c r="W29" i="1"/>
  <c r="W18" i="1"/>
  <c r="W16" i="1"/>
  <c r="W10" i="1"/>
  <c r="S119" i="1"/>
  <c r="S127" i="1"/>
  <c r="S135" i="1"/>
  <c r="W19" i="1"/>
  <c r="W60" i="1"/>
  <c r="W44" i="1"/>
  <c r="S122" i="1"/>
  <c r="S92" i="1"/>
  <c r="W28" i="1"/>
  <c r="S111" i="1"/>
  <c r="W59" i="1"/>
  <c r="W43" i="1"/>
  <c r="S65" i="1"/>
  <c r="S91" i="1"/>
  <c r="W31" i="1"/>
  <c r="S89" i="1"/>
  <c r="S80" i="1"/>
  <c r="S76" i="1"/>
  <c r="S70" i="1"/>
  <c r="S62" i="1"/>
  <c r="S46" i="1"/>
  <c r="S30" i="1"/>
  <c r="S77" i="1"/>
  <c r="S69" i="1"/>
  <c r="S45" i="1"/>
  <c r="S29" i="1"/>
  <c r="M6" i="1" l="1"/>
  <c r="N6" i="1"/>
  <c r="M11" i="1"/>
  <c r="N11" i="1" s="1"/>
  <c r="O11" i="1" s="1"/>
  <c r="M18" i="1"/>
  <c r="N18" i="1"/>
  <c r="M21" i="1"/>
  <c r="N21" i="1"/>
  <c r="M25" i="1"/>
  <c r="N25" i="1"/>
  <c r="M26" i="1"/>
  <c r="N26" i="1" s="1"/>
  <c r="O26" i="1" s="1"/>
  <c r="M30" i="1"/>
  <c r="N30" i="1" s="1"/>
  <c r="O30" i="1" s="1"/>
  <c r="M33" i="1"/>
  <c r="N33" i="1" s="1"/>
  <c r="O33" i="1" s="1"/>
  <c r="M32" i="1"/>
  <c r="N32" i="1" s="1"/>
  <c r="O32" i="1" s="1"/>
  <c r="M34" i="1"/>
  <c r="N34" i="1"/>
  <c r="M35" i="1"/>
  <c r="N35" i="1" s="1"/>
  <c r="O35" i="1" s="1"/>
  <c r="M36" i="1"/>
  <c r="N36" i="1" s="1"/>
  <c r="O36" i="1" s="1"/>
  <c r="M38" i="1"/>
  <c r="N38" i="1"/>
  <c r="M39" i="1"/>
  <c r="N39" i="1"/>
  <c r="M47" i="1"/>
  <c r="N47" i="1" s="1"/>
  <c r="O47" i="1" s="1"/>
  <c r="M49" i="1"/>
  <c r="N49" i="1" s="1"/>
  <c r="O49" i="1" s="1"/>
  <c r="M51" i="1"/>
  <c r="N51" i="1" s="1"/>
  <c r="O51" i="1" s="1"/>
  <c r="M52" i="1"/>
  <c r="N52" i="1" s="1"/>
  <c r="O52" i="1" s="1"/>
  <c r="M53" i="1"/>
  <c r="N53" i="1" s="1"/>
  <c r="O53" i="1" s="1"/>
  <c r="M54" i="1"/>
  <c r="N54" i="1"/>
  <c r="M55" i="1"/>
  <c r="N55" i="1" s="1"/>
  <c r="O55" i="1" s="1"/>
  <c r="M56" i="1"/>
  <c r="N56" i="1" s="1"/>
  <c r="O56" i="1" s="1"/>
  <c r="M58" i="1"/>
  <c r="N58" i="1"/>
  <c r="M67" i="1"/>
  <c r="N67" i="1" s="1"/>
  <c r="O67" i="1" s="1"/>
  <c r="M68" i="1"/>
  <c r="N68" i="1" s="1"/>
  <c r="O68" i="1" s="1"/>
  <c r="M69" i="1"/>
  <c r="N69" i="1"/>
  <c r="M73" i="1"/>
  <c r="N73" i="1"/>
  <c r="M79" i="1"/>
  <c r="N79" i="1" s="1"/>
  <c r="O79" i="1" s="1"/>
  <c r="M86" i="1"/>
  <c r="N86" i="1" s="1"/>
  <c r="O86" i="1" s="1"/>
  <c r="M87" i="1"/>
  <c r="N87" i="1" s="1"/>
  <c r="O87" i="1" s="1"/>
  <c r="M88" i="1"/>
  <c r="N88" i="1" s="1"/>
  <c r="O88" i="1" s="1"/>
  <c r="M99" i="1"/>
  <c r="N99" i="1"/>
  <c r="M101" i="1"/>
  <c r="N101" i="1" s="1"/>
  <c r="O101" i="1" s="1"/>
  <c r="M108" i="1"/>
  <c r="N108" i="1"/>
  <c r="M109" i="1"/>
  <c r="N109" i="1"/>
  <c r="M110" i="1"/>
  <c r="N110" i="1" s="1"/>
  <c r="O110" i="1" s="1"/>
  <c r="M113" i="1"/>
  <c r="N113" i="1" s="1"/>
  <c r="O113" i="1" s="1"/>
  <c r="M114" i="1"/>
  <c r="N114" i="1" s="1"/>
  <c r="O114" i="1" s="1"/>
  <c r="M123" i="1"/>
  <c r="N123" i="1" s="1"/>
  <c r="O123" i="1" s="1"/>
  <c r="M126" i="1"/>
  <c r="N126" i="1" s="1"/>
  <c r="O126" i="1" s="1"/>
  <c r="M127" i="1"/>
  <c r="N127" i="1"/>
  <c r="M129" i="1"/>
  <c r="N129" i="1"/>
  <c r="M132" i="1"/>
  <c r="N132" i="1"/>
  <c r="M133" i="1"/>
  <c r="N133" i="1"/>
  <c r="M134" i="1"/>
  <c r="N134" i="1"/>
  <c r="M135" i="1"/>
  <c r="N135" i="1" s="1"/>
  <c r="O135" i="1" s="1"/>
  <c r="M137" i="1"/>
  <c r="N137" i="1"/>
  <c r="M139" i="1"/>
  <c r="N139" i="1"/>
  <c r="M144" i="1"/>
  <c r="N144" i="1"/>
  <c r="M146" i="1"/>
  <c r="N146" i="1"/>
  <c r="M147" i="1"/>
  <c r="N147" i="1"/>
  <c r="M150" i="1"/>
  <c r="N150" i="1"/>
  <c r="M154" i="1"/>
  <c r="N154" i="1"/>
  <c r="M155" i="1"/>
  <c r="N155" i="1"/>
  <c r="M156" i="1"/>
  <c r="N156" i="1"/>
  <c r="M158" i="1"/>
  <c r="N158" i="1" s="1"/>
  <c r="O158" i="1" s="1"/>
  <c r="M168" i="1"/>
  <c r="N168" i="1" s="1"/>
  <c r="O168" i="1" s="1"/>
  <c r="O129" i="1" l="1"/>
  <c r="O133" i="1"/>
  <c r="O156" i="1"/>
  <c r="O109" i="1"/>
  <c r="O127" i="1"/>
  <c r="O69" i="1"/>
  <c r="O54" i="1"/>
  <c r="O132" i="1"/>
  <c r="O155" i="1"/>
  <c r="O139" i="1"/>
  <c r="O137" i="1"/>
  <c r="O21" i="1"/>
  <c r="O34" i="1"/>
  <c r="O150" i="1"/>
  <c r="O73" i="1"/>
  <c r="O18" i="1"/>
  <c r="O25" i="1"/>
  <c r="O58" i="1"/>
  <c r="O154" i="1"/>
  <c r="O134" i="1"/>
  <c r="O39" i="1"/>
  <c r="O38" i="1"/>
  <c r="O99" i="1"/>
  <c r="O147" i="1"/>
  <c r="O146" i="1"/>
  <c r="O144" i="1"/>
  <c r="O108" i="1"/>
  <c r="O6" i="1"/>
  <c r="M7" i="1"/>
  <c r="M8" i="1"/>
  <c r="N8" i="1" s="1"/>
  <c r="O8" i="1" s="1"/>
  <c r="M9" i="1"/>
  <c r="N9" i="1" s="1"/>
  <c r="O9" i="1" s="1"/>
  <c r="M10" i="1"/>
  <c r="M12" i="1"/>
  <c r="N12" i="1" s="1"/>
  <c r="O12" i="1" s="1"/>
  <c r="M13" i="1"/>
  <c r="M14" i="1"/>
  <c r="N14" i="1" s="1"/>
  <c r="O14" i="1" s="1"/>
  <c r="M15" i="1"/>
  <c r="M16" i="1"/>
  <c r="M17" i="1"/>
  <c r="N17" i="1" s="1"/>
  <c r="O17" i="1" s="1"/>
  <c r="M19" i="1"/>
  <c r="M20" i="1"/>
  <c r="N20" i="1" s="1"/>
  <c r="O20" i="1" s="1"/>
  <c r="M22" i="1"/>
  <c r="N22" i="1" s="1"/>
  <c r="O22" i="1" s="1"/>
  <c r="M23" i="1"/>
  <c r="N23" i="1" s="1"/>
  <c r="O23" i="1" s="1"/>
  <c r="M24" i="1"/>
  <c r="M27" i="1"/>
  <c r="N27" i="1" s="1"/>
  <c r="O27" i="1" s="1"/>
  <c r="M28" i="1"/>
  <c r="N28" i="1" s="1"/>
  <c r="O28" i="1" s="1"/>
  <c r="M29" i="1"/>
  <c r="M31" i="1"/>
  <c r="M37" i="1"/>
  <c r="N37" i="1" s="1"/>
  <c r="O37" i="1" s="1"/>
  <c r="M40" i="1"/>
  <c r="N40" i="1" s="1"/>
  <c r="O40" i="1" s="1"/>
  <c r="M41" i="1"/>
  <c r="M42" i="1"/>
  <c r="N42" i="1" s="1"/>
  <c r="O42" i="1" s="1"/>
  <c r="M43" i="1"/>
  <c r="M44" i="1"/>
  <c r="N44" i="1" s="1"/>
  <c r="O44" i="1" s="1"/>
  <c r="M45" i="1"/>
  <c r="M46" i="1"/>
  <c r="M48" i="1"/>
  <c r="M50" i="1"/>
  <c r="N50" i="1" s="1"/>
  <c r="O50" i="1" s="1"/>
  <c r="M57" i="1"/>
  <c r="N57" i="1" s="1"/>
  <c r="O57" i="1" s="1"/>
  <c r="M59" i="1"/>
  <c r="M60" i="1"/>
  <c r="M61" i="1"/>
  <c r="N61" i="1" s="1"/>
  <c r="O61" i="1" s="1"/>
  <c r="M62" i="1"/>
  <c r="N62" i="1" s="1"/>
  <c r="O62" i="1" s="1"/>
  <c r="M63" i="1"/>
  <c r="M64" i="1"/>
  <c r="N64" i="1" s="1"/>
  <c r="O64" i="1" s="1"/>
  <c r="M65" i="1"/>
  <c r="N65" i="1" s="1"/>
  <c r="O65" i="1" s="1"/>
  <c r="M66" i="1"/>
  <c r="M70" i="1"/>
  <c r="M71" i="1"/>
  <c r="N71" i="1" s="1"/>
  <c r="O71" i="1" s="1"/>
  <c r="M72" i="1"/>
  <c r="N72" i="1" s="1"/>
  <c r="O72" i="1" s="1"/>
  <c r="M74" i="1"/>
  <c r="M75" i="1"/>
  <c r="M76" i="1"/>
  <c r="N76" i="1" s="1"/>
  <c r="O76" i="1" s="1"/>
  <c r="M77" i="1"/>
  <c r="M78" i="1"/>
  <c r="N78" i="1" s="1"/>
  <c r="O78" i="1" s="1"/>
  <c r="M80" i="1"/>
  <c r="N80" i="1" s="1"/>
  <c r="O80" i="1" s="1"/>
  <c r="M81" i="1"/>
  <c r="M82" i="1"/>
  <c r="N82" i="1" s="1"/>
  <c r="O82" i="1" s="1"/>
  <c r="M83" i="1"/>
  <c r="N83" i="1" s="1"/>
  <c r="O83" i="1" s="1"/>
  <c r="M84" i="1"/>
  <c r="M85" i="1"/>
  <c r="N85" i="1" s="1"/>
  <c r="O85" i="1" s="1"/>
  <c r="M89" i="1"/>
  <c r="M90" i="1"/>
  <c r="M91" i="1"/>
  <c r="N91" i="1" s="1"/>
  <c r="O91" i="1" s="1"/>
  <c r="M92" i="1"/>
  <c r="M93" i="1"/>
  <c r="N93" i="1" s="1"/>
  <c r="O93" i="1" s="1"/>
  <c r="M94" i="1"/>
  <c r="N94" i="1" s="1"/>
  <c r="O94" i="1" s="1"/>
  <c r="M95" i="1"/>
  <c r="N95" i="1" s="1"/>
  <c r="O95" i="1" s="1"/>
  <c r="M96" i="1"/>
  <c r="N96" i="1" s="1"/>
  <c r="O96" i="1" s="1"/>
  <c r="M97" i="1"/>
  <c r="N97" i="1" s="1"/>
  <c r="O97" i="1" s="1"/>
  <c r="M98" i="1"/>
  <c r="N98" i="1" s="1"/>
  <c r="O98" i="1" s="1"/>
  <c r="M100" i="1"/>
  <c r="M102" i="1"/>
  <c r="N102" i="1" s="1"/>
  <c r="O102" i="1" s="1"/>
  <c r="M103" i="1"/>
  <c r="M104" i="1"/>
  <c r="N104" i="1" s="1"/>
  <c r="O104" i="1" s="1"/>
  <c r="M105" i="1"/>
  <c r="M106" i="1"/>
  <c r="N106" i="1" s="1"/>
  <c r="O106" i="1" s="1"/>
  <c r="M107" i="1"/>
  <c r="N107" i="1" s="1"/>
  <c r="O107" i="1" s="1"/>
  <c r="M111" i="1"/>
  <c r="M112" i="1"/>
  <c r="M115" i="1"/>
  <c r="N115" i="1" s="1"/>
  <c r="O115" i="1" s="1"/>
  <c r="M116" i="1"/>
  <c r="M117" i="1"/>
  <c r="N117" i="1" s="1"/>
  <c r="O117" i="1" s="1"/>
  <c r="M118" i="1"/>
  <c r="M119" i="1"/>
  <c r="M120" i="1"/>
  <c r="M121" i="1"/>
  <c r="N121" i="1" s="1"/>
  <c r="O121" i="1" s="1"/>
  <c r="M122" i="1"/>
  <c r="M124" i="1"/>
  <c r="N124" i="1" s="1"/>
  <c r="O124" i="1" s="1"/>
  <c r="M125" i="1"/>
  <c r="N125" i="1" s="1"/>
  <c r="O125" i="1" s="1"/>
  <c r="M128" i="1"/>
  <c r="M130" i="1"/>
  <c r="M131" i="1"/>
  <c r="N131" i="1" s="1"/>
  <c r="O131" i="1" s="1"/>
  <c r="M136" i="1"/>
  <c r="M138" i="1"/>
  <c r="N138" i="1" s="1"/>
  <c r="O138" i="1" s="1"/>
  <c r="M140" i="1"/>
  <c r="N140" i="1" s="1"/>
  <c r="O140" i="1" s="1"/>
  <c r="M141" i="1"/>
  <c r="N141" i="1" s="1"/>
  <c r="O141" i="1" s="1"/>
  <c r="M142" i="1"/>
  <c r="N142" i="1" s="1"/>
  <c r="O142" i="1" s="1"/>
  <c r="M143" i="1"/>
  <c r="N143" i="1" s="1"/>
  <c r="O143" i="1" s="1"/>
  <c r="M145" i="1"/>
  <c r="N145" i="1" s="1"/>
  <c r="O145" i="1" s="1"/>
  <c r="M148" i="1"/>
  <c r="N148" i="1" s="1"/>
  <c r="O148" i="1" s="1"/>
  <c r="M149" i="1"/>
  <c r="N149" i="1" s="1"/>
  <c r="O149" i="1" s="1"/>
  <c r="M151" i="1"/>
  <c r="M152" i="1"/>
  <c r="M153" i="1"/>
  <c r="N153" i="1" s="1"/>
  <c r="O153" i="1" s="1"/>
  <c r="M157" i="1"/>
  <c r="N157" i="1" s="1"/>
  <c r="O157" i="1" s="1"/>
  <c r="M159" i="1"/>
  <c r="M160" i="1"/>
  <c r="M161" i="1"/>
  <c r="M162" i="1"/>
  <c r="M163" i="1"/>
  <c r="N163" i="1" s="1"/>
  <c r="O163" i="1" s="1"/>
  <c r="M164" i="1"/>
  <c r="M165" i="1"/>
  <c r="N165" i="1" s="1"/>
  <c r="O165" i="1" s="1"/>
  <c r="M166" i="1"/>
  <c r="N166" i="1" s="1"/>
  <c r="O166" i="1" s="1"/>
  <c r="M167" i="1"/>
  <c r="M169" i="1"/>
  <c r="M170" i="1"/>
  <c r="N170" i="1" s="1"/>
  <c r="O170" i="1" s="1"/>
  <c r="M5" i="1"/>
  <c r="N10" i="1"/>
  <c r="N13" i="1"/>
  <c r="N15" i="1"/>
  <c r="N16" i="1"/>
  <c r="N19" i="1"/>
  <c r="N24" i="1"/>
  <c r="N29" i="1"/>
  <c r="N31" i="1"/>
  <c r="N41" i="1"/>
  <c r="N43" i="1"/>
  <c r="N45" i="1"/>
  <c r="N46" i="1"/>
  <c r="N48" i="1"/>
  <c r="N59" i="1"/>
  <c r="N60" i="1"/>
  <c r="N63" i="1"/>
  <c r="N66" i="1"/>
  <c r="N70" i="1"/>
  <c r="N74" i="1"/>
  <c r="N75" i="1"/>
  <c r="N77" i="1"/>
  <c r="N81" i="1"/>
  <c r="N84" i="1"/>
  <c r="N89" i="1"/>
  <c r="N90" i="1"/>
  <c r="N92" i="1"/>
  <c r="N100" i="1"/>
  <c r="N103" i="1"/>
  <c r="N105" i="1"/>
  <c r="N111" i="1"/>
  <c r="N112" i="1"/>
  <c r="N116" i="1"/>
  <c r="N118" i="1"/>
  <c r="N119" i="1"/>
  <c r="N120" i="1"/>
  <c r="N122" i="1"/>
  <c r="N128" i="1"/>
  <c r="N130" i="1"/>
  <c r="N136" i="1"/>
  <c r="N151" i="1"/>
  <c r="N152" i="1"/>
  <c r="N159" i="1"/>
  <c r="N160" i="1"/>
  <c r="N161" i="1"/>
  <c r="N162" i="1"/>
  <c r="N164" i="1"/>
  <c r="N167" i="1"/>
  <c r="N169" i="1"/>
  <c r="N7" i="1"/>
  <c r="O10" i="1" l="1"/>
  <c r="O15" i="1"/>
  <c r="O160" i="1"/>
  <c r="O119" i="1"/>
  <c r="O19" i="1"/>
  <c r="O77" i="1"/>
  <c r="O84" i="1"/>
  <c r="O60" i="1"/>
  <c r="O31" i="1"/>
  <c r="O46" i="1"/>
  <c r="O16" i="1"/>
  <c r="O29" i="1"/>
  <c r="O45" i="1"/>
  <c r="O164" i="1"/>
  <c r="O92" i="1"/>
  <c r="O152" i="1"/>
  <c r="O59" i="1"/>
  <c r="O41" i="1"/>
  <c r="O167" i="1"/>
  <c r="O161" i="1"/>
  <c r="O75" i="1"/>
  <c r="O105" i="1"/>
  <c r="O24" i="1"/>
  <c r="O70" i="1"/>
  <c r="O89" i="1"/>
  <c r="O48" i="1"/>
  <c r="O169" i="1"/>
  <c r="O63" i="1"/>
  <c r="O130" i="1"/>
  <c r="O43" i="1"/>
  <c r="O66" i="1"/>
  <c r="O116" i="1"/>
  <c r="O13" i="1"/>
  <c r="O81" i="1"/>
  <c r="O128" i="1"/>
  <c r="O120" i="1"/>
  <c r="O7" i="1"/>
  <c r="O136" i="1"/>
  <c r="O111" i="1"/>
  <c r="O100" i="1"/>
  <c r="O162" i="1"/>
  <c r="O151" i="1"/>
  <c r="O74" i="1"/>
  <c r="O122" i="1"/>
  <c r="O112" i="1"/>
  <c r="O103" i="1"/>
  <c r="O159" i="1"/>
  <c r="O118" i="1"/>
  <c r="O90" i="1"/>
  <c r="L187" i="1" l="1"/>
  <c r="M53" i="7" l="1"/>
  <c r="N53" i="7"/>
  <c r="O53" i="7" s="1"/>
  <c r="Q53" i="7"/>
  <c r="R53" i="7"/>
  <c r="S53" i="7" s="1"/>
  <c r="U53" i="7"/>
  <c r="V53" i="7"/>
  <c r="M54" i="7"/>
  <c r="N54" i="7" s="1"/>
  <c r="O54" i="7" s="1"/>
  <c r="Q54" i="7"/>
  <c r="R54" i="7" s="1"/>
  <c r="S54" i="7" s="1"/>
  <c r="U54" i="7"/>
  <c r="V54" i="7" s="1"/>
  <c r="W54" i="7" s="1"/>
  <c r="M55" i="7"/>
  <c r="N55" i="7" s="1"/>
  <c r="O55" i="7" s="1"/>
  <c r="Q55" i="7"/>
  <c r="R55" i="7"/>
  <c r="U55" i="7"/>
  <c r="V55" i="7" s="1"/>
  <c r="W55" i="7" s="1"/>
  <c r="M56" i="7"/>
  <c r="N56" i="7"/>
  <c r="O56" i="7" s="1"/>
  <c r="Q56" i="7"/>
  <c r="R56" i="7"/>
  <c r="S56" i="7" s="1"/>
  <c r="U56" i="7"/>
  <c r="V56" i="7"/>
  <c r="M57" i="7"/>
  <c r="N57" i="7"/>
  <c r="O57" i="7" s="1"/>
  <c r="Q57" i="7"/>
  <c r="R57" i="7"/>
  <c r="S57" i="7" s="1"/>
  <c r="U57" i="7"/>
  <c r="V57" i="7"/>
  <c r="W57" i="7" s="1"/>
  <c r="W56" i="7" l="1"/>
  <c r="S55" i="7"/>
  <c r="W53" i="7"/>
  <c r="M51" i="7" l="1"/>
  <c r="N51" i="7" s="1"/>
  <c r="O51" i="7" s="1"/>
  <c r="Q51" i="7"/>
  <c r="R51" i="7" s="1"/>
  <c r="S51" i="7" s="1"/>
  <c r="U51" i="7"/>
  <c r="V51" i="7" s="1"/>
  <c r="W51" i="7" s="1"/>
  <c r="M52" i="7"/>
  <c r="N52" i="7" s="1"/>
  <c r="O52" i="7" s="1"/>
  <c r="Q52" i="7"/>
  <c r="R52" i="7"/>
  <c r="S52" i="7" s="1"/>
  <c r="U52" i="7"/>
  <c r="V52" i="7"/>
  <c r="W52" i="7" s="1"/>
  <c r="M43" i="7" l="1"/>
  <c r="N43" i="7"/>
  <c r="Q43" i="7"/>
  <c r="R43" i="7"/>
  <c r="U43" i="7"/>
  <c r="V43" i="7" s="1"/>
  <c r="W43" i="7" s="1"/>
  <c r="M44" i="7"/>
  <c r="N44" i="7"/>
  <c r="Q44" i="7"/>
  <c r="R44" i="7"/>
  <c r="U44" i="7"/>
  <c r="V44" i="7" s="1"/>
  <c r="W44" i="7" s="1"/>
  <c r="M45" i="7"/>
  <c r="N45" i="7"/>
  <c r="Q45" i="7"/>
  <c r="R45" i="7"/>
  <c r="U45" i="7"/>
  <c r="V45" i="7" s="1"/>
  <c r="W45" i="7" s="1"/>
  <c r="M46" i="7"/>
  <c r="N46" i="7" s="1"/>
  <c r="O46" i="7" s="1"/>
  <c r="Q46" i="7"/>
  <c r="R46" i="7"/>
  <c r="U46" i="7"/>
  <c r="V46" i="7"/>
  <c r="M47" i="7"/>
  <c r="N47" i="7"/>
  <c r="Q47" i="7"/>
  <c r="R47" i="7"/>
  <c r="U47" i="7"/>
  <c r="V47" i="7"/>
  <c r="W47" i="7" s="1"/>
  <c r="M48" i="7"/>
  <c r="N48" i="7" s="1"/>
  <c r="O48" i="7" s="1"/>
  <c r="Q48" i="7"/>
  <c r="R48" i="7"/>
  <c r="S48" i="7" s="1"/>
  <c r="U48" i="7"/>
  <c r="V48" i="7"/>
  <c r="W48" i="7" s="1"/>
  <c r="M49" i="7"/>
  <c r="N49" i="7" s="1"/>
  <c r="O49" i="7" s="1"/>
  <c r="Q49" i="7"/>
  <c r="R49" i="7" s="1"/>
  <c r="S49" i="7" s="1"/>
  <c r="U49" i="7"/>
  <c r="V49" i="7" s="1"/>
  <c r="W49" i="7" s="1"/>
  <c r="M50" i="7"/>
  <c r="N50" i="7" s="1"/>
  <c r="O50" i="7" s="1"/>
  <c r="Q50" i="7"/>
  <c r="R50" i="7" s="1"/>
  <c r="S50" i="7" s="1"/>
  <c r="U50" i="7"/>
  <c r="V50" i="7" s="1"/>
  <c r="W50" i="7" s="1"/>
  <c r="S47" i="7" l="1"/>
  <c r="S46" i="7"/>
  <c r="S43" i="7"/>
  <c r="O47" i="7"/>
  <c r="W46" i="7"/>
  <c r="S45" i="7"/>
  <c r="S44" i="7"/>
  <c r="O44" i="7"/>
  <c r="O43" i="7"/>
  <c r="O45" i="7"/>
  <c r="N54" i="9" l="1"/>
  <c r="Q54" i="9"/>
  <c r="R54" i="9"/>
  <c r="S54" i="9" s="1"/>
  <c r="U54" i="9"/>
  <c r="V54" i="9"/>
  <c r="W54" i="9" l="1"/>
  <c r="O54" i="9"/>
  <c r="N7" i="9"/>
  <c r="O7" i="9" s="1"/>
  <c r="Q7" i="9"/>
  <c r="R7" i="9"/>
  <c r="U7" i="9"/>
  <c r="V7" i="9"/>
  <c r="N8" i="9"/>
  <c r="Q8" i="9"/>
  <c r="R8" i="9"/>
  <c r="U8" i="9"/>
  <c r="V8" i="9"/>
  <c r="N9" i="9"/>
  <c r="O9" i="9" s="1"/>
  <c r="Q9" i="9"/>
  <c r="R9" i="9"/>
  <c r="U9" i="9"/>
  <c r="V9" i="9" s="1"/>
  <c r="W9" i="9" s="1"/>
  <c r="N10" i="9"/>
  <c r="Q10" i="9"/>
  <c r="R10" i="9"/>
  <c r="U10" i="9"/>
  <c r="V10" i="9" s="1"/>
  <c r="W10" i="9" s="1"/>
  <c r="N11" i="9"/>
  <c r="Q11" i="9"/>
  <c r="R11" i="9"/>
  <c r="U11" i="9"/>
  <c r="V11" i="9" s="1"/>
  <c r="W11" i="9" s="1"/>
  <c r="N12" i="9"/>
  <c r="O12" i="9" s="1"/>
  <c r="Q12" i="9"/>
  <c r="R12" i="9"/>
  <c r="U12" i="9"/>
  <c r="V12" i="9"/>
  <c r="N13" i="9"/>
  <c r="Q13" i="9"/>
  <c r="R13" i="9"/>
  <c r="U13" i="9"/>
  <c r="V13" i="9"/>
  <c r="N14" i="9"/>
  <c r="O14" i="9" s="1"/>
  <c r="Q14" i="9"/>
  <c r="R14" i="9" s="1"/>
  <c r="S14" i="9" s="1"/>
  <c r="U14" i="9"/>
  <c r="V14" i="9" s="1"/>
  <c r="W14" i="9" s="1"/>
  <c r="N15" i="9"/>
  <c r="O15" i="9" s="1"/>
  <c r="Q15" i="9"/>
  <c r="R15" i="9" s="1"/>
  <c r="S15" i="9" s="1"/>
  <c r="U15" i="9"/>
  <c r="V15" i="9" s="1"/>
  <c r="W15" i="9" s="1"/>
  <c r="N16" i="9"/>
  <c r="O16" i="9" s="1"/>
  <c r="Q16" i="9"/>
  <c r="R16" i="9"/>
  <c r="U16" i="9"/>
  <c r="V16" i="9"/>
  <c r="N17" i="9"/>
  <c r="Q17" i="9"/>
  <c r="R17" i="9"/>
  <c r="U17" i="9"/>
  <c r="V17" i="9"/>
  <c r="N18" i="9"/>
  <c r="Q18" i="9"/>
  <c r="R18" i="9"/>
  <c r="U18" i="9"/>
  <c r="V18" i="9"/>
  <c r="N19" i="9"/>
  <c r="Q19" i="9"/>
  <c r="R19" i="9"/>
  <c r="U19" i="9"/>
  <c r="V19" i="9"/>
  <c r="N20" i="9"/>
  <c r="Q20" i="9"/>
  <c r="R20" i="9"/>
  <c r="U20" i="9"/>
  <c r="V20" i="9" s="1"/>
  <c r="W20" i="9" s="1"/>
  <c r="N21" i="9"/>
  <c r="O21" i="9" s="1"/>
  <c r="Q21" i="9"/>
  <c r="R21" i="9"/>
  <c r="U21" i="9"/>
  <c r="V21" i="9"/>
  <c r="N22" i="9"/>
  <c r="Q22" i="9"/>
  <c r="R22" i="9"/>
  <c r="U22" i="9"/>
  <c r="V22" i="9"/>
  <c r="N23" i="9"/>
  <c r="O23" i="9" s="1"/>
  <c r="Q23" i="9"/>
  <c r="R23" i="9"/>
  <c r="U23" i="9"/>
  <c r="V23" i="9"/>
  <c r="N24" i="9"/>
  <c r="Q24" i="9"/>
  <c r="R24" i="9"/>
  <c r="U24" i="9"/>
  <c r="V24" i="9"/>
  <c r="N25" i="9"/>
  <c r="O25" i="9" s="1"/>
  <c r="Q25" i="9"/>
  <c r="R25" i="9" s="1"/>
  <c r="S25" i="9" s="1"/>
  <c r="U25" i="9"/>
  <c r="V25" i="9" s="1"/>
  <c r="W25" i="9" s="1"/>
  <c r="N26" i="9"/>
  <c r="O26" i="9" s="1"/>
  <c r="Q26" i="9"/>
  <c r="R26" i="9"/>
  <c r="U26" i="9"/>
  <c r="V26" i="9"/>
  <c r="N27" i="9"/>
  <c r="Q27" i="9"/>
  <c r="R27" i="9"/>
  <c r="U27" i="9"/>
  <c r="V27" i="9"/>
  <c r="N28" i="9"/>
  <c r="O28" i="9" s="1"/>
  <c r="Q28" i="9"/>
  <c r="R28" i="9"/>
  <c r="U28" i="9"/>
  <c r="V28" i="9" s="1"/>
  <c r="W28" i="9" s="1"/>
  <c r="N29" i="9"/>
  <c r="Q29" i="9"/>
  <c r="R29" i="9"/>
  <c r="U29" i="9"/>
  <c r="V29" i="9" s="1"/>
  <c r="W29" i="9" s="1"/>
  <c r="N30" i="9"/>
  <c r="Q30" i="9"/>
  <c r="R30" i="9" s="1"/>
  <c r="U30" i="9"/>
  <c r="V30" i="9" s="1"/>
  <c r="W30" i="9" s="1"/>
  <c r="N31" i="9"/>
  <c r="Q31" i="9"/>
  <c r="R31" i="9"/>
  <c r="U31" i="9"/>
  <c r="V31" i="9" s="1"/>
  <c r="N32" i="9"/>
  <c r="Q32" i="9"/>
  <c r="R32" i="9"/>
  <c r="U32" i="9"/>
  <c r="V32" i="9" s="1"/>
  <c r="N33" i="9"/>
  <c r="O33" i="9" s="1"/>
  <c r="Q33" i="9"/>
  <c r="R33" i="9"/>
  <c r="U33" i="9"/>
  <c r="V33" i="9" s="1"/>
  <c r="W33" i="9" s="1"/>
  <c r="N34" i="9"/>
  <c r="Q34" i="9"/>
  <c r="R34" i="9"/>
  <c r="U34" i="9"/>
  <c r="V34" i="9" s="1"/>
  <c r="W34" i="9" s="1"/>
  <c r="N35" i="9"/>
  <c r="O35" i="9" s="1"/>
  <c r="Q35" i="9"/>
  <c r="R35" i="9" s="1"/>
  <c r="U35" i="9"/>
  <c r="V35" i="9" s="1"/>
  <c r="N36" i="9"/>
  <c r="Q36" i="9"/>
  <c r="R36" i="9"/>
  <c r="U36" i="9"/>
  <c r="V36" i="9"/>
  <c r="N37" i="9"/>
  <c r="Q37" i="9"/>
  <c r="R37" i="9"/>
  <c r="U37" i="9"/>
  <c r="V37" i="9" s="1"/>
  <c r="W37" i="9" s="1"/>
  <c r="N38" i="9"/>
  <c r="O38" i="9" s="1"/>
  <c r="Q38" i="9"/>
  <c r="R38" i="9" s="1"/>
  <c r="S38" i="9" s="1"/>
  <c r="U38" i="9"/>
  <c r="V38" i="9" s="1"/>
  <c r="W38" i="9" s="1"/>
  <c r="N39" i="9"/>
  <c r="O39" i="9" s="1"/>
  <c r="Q39" i="9"/>
  <c r="R39" i="9" s="1"/>
  <c r="S39" i="9" s="1"/>
  <c r="U39" i="9"/>
  <c r="V39" i="9" s="1"/>
  <c r="W39" i="9" s="1"/>
  <c r="N40" i="9"/>
  <c r="O40" i="9" s="1"/>
  <c r="Q40" i="9"/>
  <c r="R40" i="9"/>
  <c r="U40" i="9"/>
  <c r="V40" i="9" s="1"/>
  <c r="W40" i="9" s="1"/>
  <c r="N41" i="9"/>
  <c r="Q41" i="9"/>
  <c r="R41" i="9"/>
  <c r="U41" i="9"/>
  <c r="V41" i="9" s="1"/>
  <c r="W41" i="9" s="1"/>
  <c r="N42" i="9"/>
  <c r="Q42" i="9"/>
  <c r="R42" i="9"/>
  <c r="U42" i="9"/>
  <c r="V42" i="9" s="1"/>
  <c r="W42" i="9" s="1"/>
  <c r="N43" i="9"/>
  <c r="O43" i="9" s="1"/>
  <c r="Q43" i="9"/>
  <c r="R43" i="9" s="1"/>
  <c r="S43" i="9" s="1"/>
  <c r="U43" i="9"/>
  <c r="V43" i="9" s="1"/>
  <c r="W43" i="9" s="1"/>
  <c r="N44" i="9"/>
  <c r="O44" i="9" s="1"/>
  <c r="Q44" i="9"/>
  <c r="R44" i="9"/>
  <c r="U44" i="9"/>
  <c r="V44" i="9" s="1"/>
  <c r="W44" i="9" s="1"/>
  <c r="N45" i="9"/>
  <c r="Q45" i="9"/>
  <c r="R45" i="9"/>
  <c r="U45" i="9"/>
  <c r="V45" i="9"/>
  <c r="N46" i="9"/>
  <c r="Q46" i="9"/>
  <c r="R46" i="9"/>
  <c r="U46" i="9"/>
  <c r="V46" i="9" s="1"/>
  <c r="N47" i="9"/>
  <c r="Q47" i="9"/>
  <c r="R47" i="9"/>
  <c r="U47" i="9"/>
  <c r="V47" i="9" s="1"/>
  <c r="W47" i="9" s="1"/>
  <c r="N48" i="9"/>
  <c r="O48" i="9" s="1"/>
  <c r="Q48" i="9"/>
  <c r="R48" i="9" s="1"/>
  <c r="S48" i="9" s="1"/>
  <c r="U48" i="9"/>
  <c r="V48" i="9" s="1"/>
  <c r="W48" i="9" s="1"/>
  <c r="N49" i="9"/>
  <c r="O49" i="9" s="1"/>
  <c r="Q49" i="9"/>
  <c r="R49" i="9" s="1"/>
  <c r="S49" i="9" s="1"/>
  <c r="U49" i="9"/>
  <c r="V49" i="9" s="1"/>
  <c r="W49" i="9" s="1"/>
  <c r="N50" i="9"/>
  <c r="O50" i="9" s="1"/>
  <c r="Q50" i="9"/>
  <c r="R50" i="9"/>
  <c r="U50" i="9"/>
  <c r="V50" i="9"/>
  <c r="N51" i="9"/>
  <c r="Q51" i="9"/>
  <c r="R51" i="9"/>
  <c r="U51" i="9"/>
  <c r="V51" i="9"/>
  <c r="N52" i="9"/>
  <c r="O52" i="9" s="1"/>
  <c r="Q52" i="9"/>
  <c r="R52" i="9" s="1"/>
  <c r="S52" i="9" s="1"/>
  <c r="U52" i="9"/>
  <c r="V52" i="9" s="1"/>
  <c r="W52" i="9" s="1"/>
  <c r="N53" i="9"/>
  <c r="O53" i="9" s="1"/>
  <c r="Q53" i="9"/>
  <c r="R53" i="9"/>
  <c r="S53" i="9" s="1"/>
  <c r="U53" i="9"/>
  <c r="V53" i="9"/>
  <c r="N7" i="19"/>
  <c r="Q7" i="19"/>
  <c r="R7" i="19" s="1"/>
  <c r="U7" i="19"/>
  <c r="V7" i="19" s="1"/>
  <c r="W7" i="19" s="1"/>
  <c r="N8" i="19"/>
  <c r="O8" i="19" s="1"/>
  <c r="Q8" i="19"/>
  <c r="R8" i="19"/>
  <c r="U8" i="19"/>
  <c r="V8" i="19"/>
  <c r="N9" i="19"/>
  <c r="Q9" i="19"/>
  <c r="R9" i="19"/>
  <c r="U9" i="19"/>
  <c r="V9" i="19"/>
  <c r="N10" i="19"/>
  <c r="O10" i="19" s="1"/>
  <c r="Q10" i="19"/>
  <c r="R10" i="19"/>
  <c r="U10" i="19"/>
  <c r="V10" i="19" s="1"/>
  <c r="N11" i="19"/>
  <c r="Q11" i="19"/>
  <c r="R11" i="19"/>
  <c r="U11" i="19"/>
  <c r="V11" i="19" s="1"/>
  <c r="N12" i="19"/>
  <c r="O12" i="19" s="1"/>
  <c r="Q12" i="19"/>
  <c r="R12" i="19"/>
  <c r="U12" i="19"/>
  <c r="V12" i="19" s="1"/>
  <c r="W12" i="19" s="1"/>
  <c r="N13" i="19"/>
  <c r="Q13" i="19"/>
  <c r="R13" i="19"/>
  <c r="U13" i="19"/>
  <c r="V13" i="19" s="1"/>
  <c r="W13" i="19" s="1"/>
  <c r="N14" i="19"/>
  <c r="O14" i="19" s="1"/>
  <c r="Q14" i="19"/>
  <c r="R14" i="19" s="1"/>
  <c r="S14" i="19" s="1"/>
  <c r="U14" i="19"/>
  <c r="V14" i="19" s="1"/>
  <c r="W14" i="19" s="1"/>
  <c r="N15" i="19"/>
  <c r="O15" i="19" s="1"/>
  <c r="Q15" i="19"/>
  <c r="R15" i="19"/>
  <c r="U15" i="19"/>
  <c r="V15" i="19" s="1"/>
  <c r="W15" i="19" s="1"/>
  <c r="N16" i="19"/>
  <c r="Q16" i="19"/>
  <c r="R16" i="19"/>
  <c r="U16" i="19"/>
  <c r="V16" i="19"/>
  <c r="N17" i="19"/>
  <c r="Q17" i="19"/>
  <c r="R17" i="19"/>
  <c r="U17" i="19"/>
  <c r="V17" i="19" s="1"/>
  <c r="N18" i="19"/>
  <c r="O18" i="19" s="1"/>
  <c r="Q18" i="19"/>
  <c r="R18" i="19" s="1"/>
  <c r="U18" i="19"/>
  <c r="V18" i="19" s="1"/>
  <c r="N19" i="19"/>
  <c r="Q19" i="19"/>
  <c r="R19" i="19"/>
  <c r="U19" i="19"/>
  <c r="V19" i="19"/>
  <c r="N20" i="19"/>
  <c r="O20" i="19" s="1"/>
  <c r="Q20" i="19"/>
  <c r="R20" i="19" s="1"/>
  <c r="S20" i="19" s="1"/>
  <c r="U20" i="19"/>
  <c r="V20" i="19" s="1"/>
  <c r="W20" i="19" s="1"/>
  <c r="N21" i="19"/>
  <c r="O21" i="19" s="1"/>
  <c r="Q21" i="19"/>
  <c r="R21" i="19" s="1"/>
  <c r="S21" i="19" s="1"/>
  <c r="U21" i="19"/>
  <c r="V21" i="19" s="1"/>
  <c r="W21" i="19" s="1"/>
  <c r="N22" i="19"/>
  <c r="O22" i="19" s="1"/>
  <c r="Q22" i="19"/>
  <c r="R22" i="19" s="1"/>
  <c r="S22" i="19" s="1"/>
  <c r="U22" i="19"/>
  <c r="V22" i="19" s="1"/>
  <c r="W22" i="19" s="1"/>
  <c r="N23" i="19"/>
  <c r="O23" i="19" s="1"/>
  <c r="Q23" i="19"/>
  <c r="R23" i="19"/>
  <c r="U23" i="19"/>
  <c r="V23" i="19" s="1"/>
  <c r="W23" i="19" s="1"/>
  <c r="N24" i="19"/>
  <c r="Q24" i="19"/>
  <c r="R24" i="19"/>
  <c r="U24" i="19"/>
  <c r="V24" i="19" s="1"/>
  <c r="W24" i="19" s="1"/>
  <c r="N25" i="19"/>
  <c r="O25" i="19" s="1"/>
  <c r="Q25" i="19"/>
  <c r="R25" i="19" s="1"/>
  <c r="S25" i="19" s="1"/>
  <c r="U25" i="19"/>
  <c r="V25" i="19" s="1"/>
  <c r="W25" i="19" s="1"/>
  <c r="N26" i="19"/>
  <c r="O26" i="19" s="1"/>
  <c r="Q26" i="19"/>
  <c r="R26" i="19"/>
  <c r="U26" i="19"/>
  <c r="V26" i="19"/>
  <c r="N27" i="19"/>
  <c r="Q27" i="19"/>
  <c r="R27" i="19"/>
  <c r="U27" i="19"/>
  <c r="V27" i="19"/>
  <c r="N28" i="19"/>
  <c r="Q28" i="19"/>
  <c r="R28" i="19"/>
  <c r="U28" i="19"/>
  <c r="V28" i="19"/>
  <c r="N29" i="19"/>
  <c r="Q29" i="19"/>
  <c r="R29" i="19"/>
  <c r="U29" i="19"/>
  <c r="V29" i="19"/>
  <c r="N30" i="19"/>
  <c r="Q30" i="19"/>
  <c r="R30" i="19"/>
  <c r="U30" i="19"/>
  <c r="V30" i="19"/>
  <c r="N31" i="19"/>
  <c r="Q31" i="19"/>
  <c r="R31" i="19"/>
  <c r="U31" i="19"/>
  <c r="V31" i="19"/>
  <c r="N32" i="19"/>
  <c r="Q32" i="19"/>
  <c r="R32" i="19"/>
  <c r="U32" i="19"/>
  <c r="V32" i="19" s="1"/>
  <c r="W32" i="19" s="1"/>
  <c r="N33" i="19"/>
  <c r="Q33" i="19"/>
  <c r="R33" i="19"/>
  <c r="U33" i="19"/>
  <c r="V33" i="19" s="1"/>
  <c r="N34" i="19"/>
  <c r="Q34" i="19"/>
  <c r="R34" i="19"/>
  <c r="U34" i="19"/>
  <c r="V34" i="19" s="1"/>
  <c r="N35" i="19"/>
  <c r="O35" i="19" s="1"/>
  <c r="Q35" i="19"/>
  <c r="R35" i="19" s="1"/>
  <c r="S35" i="19" s="1"/>
  <c r="U35" i="19"/>
  <c r="V35" i="19" s="1"/>
  <c r="W35" i="19" s="1"/>
  <c r="N36" i="19"/>
  <c r="O36" i="19" s="1"/>
  <c r="Q36" i="19"/>
  <c r="R36" i="19" s="1"/>
  <c r="S36" i="19" s="1"/>
  <c r="U36" i="19"/>
  <c r="V36" i="19" s="1"/>
  <c r="W36" i="19" s="1"/>
  <c r="N37" i="19"/>
  <c r="O37" i="19" s="1"/>
  <c r="Q37" i="19"/>
  <c r="R37" i="19"/>
  <c r="U37" i="19"/>
  <c r="V37" i="19"/>
  <c r="N38" i="19"/>
  <c r="Q38" i="19"/>
  <c r="R38" i="19" s="1"/>
  <c r="U38" i="19"/>
  <c r="V38" i="19"/>
  <c r="N39" i="19"/>
  <c r="Q39" i="19"/>
  <c r="R39" i="19"/>
  <c r="U39" i="19"/>
  <c r="V39" i="19" s="1"/>
  <c r="W39" i="19" s="1"/>
  <c r="N40" i="19"/>
  <c r="O40" i="19" s="1"/>
  <c r="Q40" i="19"/>
  <c r="R40" i="19"/>
  <c r="U40" i="19"/>
  <c r="V40" i="19" s="1"/>
  <c r="N41" i="19"/>
  <c r="Q41" i="19"/>
  <c r="R41" i="19" s="1"/>
  <c r="U41" i="19"/>
  <c r="V41" i="19"/>
  <c r="N42" i="19"/>
  <c r="O42" i="19" s="1"/>
  <c r="Q42" i="19"/>
  <c r="R42" i="19" s="1"/>
  <c r="S42" i="19" s="1"/>
  <c r="U42" i="19"/>
  <c r="V42" i="19" s="1"/>
  <c r="W42" i="19" s="1"/>
  <c r="N43" i="19"/>
  <c r="O43" i="19" s="1"/>
  <c r="Q43" i="19"/>
  <c r="R43" i="19" s="1"/>
  <c r="S43" i="19" s="1"/>
  <c r="U43" i="19"/>
  <c r="V43" i="19" s="1"/>
  <c r="W43" i="19" s="1"/>
  <c r="N44" i="19"/>
  <c r="O44" i="19" s="1"/>
  <c r="Q44" i="19"/>
  <c r="R44" i="19"/>
  <c r="U44" i="19"/>
  <c r="V44" i="19" s="1"/>
  <c r="N45" i="19"/>
  <c r="Q45" i="19"/>
  <c r="R45" i="19" s="1"/>
  <c r="U45" i="19"/>
  <c r="V45" i="19" s="1"/>
  <c r="N46" i="19"/>
  <c r="O46" i="19" s="1"/>
  <c r="Q46" i="19"/>
  <c r="R46" i="19" s="1"/>
  <c r="S46" i="19" s="1"/>
  <c r="U46" i="19"/>
  <c r="V46" i="19" s="1"/>
  <c r="W46" i="19" s="1"/>
  <c r="N47" i="19"/>
  <c r="O47" i="19" s="1"/>
  <c r="Q47" i="19"/>
  <c r="R47" i="19"/>
  <c r="U47" i="19"/>
  <c r="V47" i="19"/>
  <c r="N48" i="19"/>
  <c r="Q48" i="19"/>
  <c r="R48" i="19"/>
  <c r="U48" i="19"/>
  <c r="V48" i="19" s="1"/>
  <c r="N49" i="19"/>
  <c r="Q49" i="19"/>
  <c r="R49" i="19"/>
  <c r="U49" i="19"/>
  <c r="V49" i="19" s="1"/>
  <c r="N50" i="19"/>
  <c r="O50" i="19" s="1"/>
  <c r="Q50" i="19"/>
  <c r="R50" i="19" s="1"/>
  <c r="S50" i="19" s="1"/>
  <c r="U50" i="19"/>
  <c r="V50" i="19" s="1"/>
  <c r="W50" i="19" s="1"/>
  <c r="N51" i="19"/>
  <c r="O51" i="19" s="1"/>
  <c r="Q51" i="19"/>
  <c r="R51" i="19"/>
  <c r="U51" i="19"/>
  <c r="V51" i="19" s="1"/>
  <c r="W51" i="19" s="1"/>
  <c r="N52" i="19"/>
  <c r="Q52" i="19"/>
  <c r="R52" i="19"/>
  <c r="U52" i="19"/>
  <c r="V52" i="19" s="1"/>
  <c r="W52" i="19" s="1"/>
  <c r="N53" i="19"/>
  <c r="Q53" i="19"/>
  <c r="R53" i="19"/>
  <c r="U53" i="19"/>
  <c r="V53" i="19"/>
  <c r="N54" i="19"/>
  <c r="Q54" i="19"/>
  <c r="R54" i="19" s="1"/>
  <c r="U54" i="19"/>
  <c r="V54" i="19"/>
  <c r="W54" i="19" s="1"/>
  <c r="N55" i="19"/>
  <c r="O55" i="19" s="1"/>
  <c r="Q55" i="19"/>
  <c r="R55" i="19" s="1"/>
  <c r="S55" i="19" s="1"/>
  <c r="U55" i="19"/>
  <c r="V55" i="19" s="1"/>
  <c r="W55" i="19" s="1"/>
  <c r="N56" i="19"/>
  <c r="O56" i="19" s="1"/>
  <c r="Q56" i="19"/>
  <c r="R56" i="19"/>
  <c r="U56" i="19"/>
  <c r="V56" i="19" s="1"/>
  <c r="W56" i="19" s="1"/>
  <c r="N57" i="19"/>
  <c r="Q57" i="19"/>
  <c r="R57" i="19"/>
  <c r="U57" i="19"/>
  <c r="V57" i="19" s="1"/>
  <c r="W57" i="19" s="1"/>
  <c r="N58" i="19"/>
  <c r="Q58" i="19"/>
  <c r="R58" i="19"/>
  <c r="U58" i="19"/>
  <c r="V58" i="19" s="1"/>
  <c r="W58" i="19" s="1"/>
  <c r="N59" i="19"/>
  <c r="Q59" i="19"/>
  <c r="R59" i="19"/>
  <c r="U59" i="19"/>
  <c r="V59" i="19" s="1"/>
  <c r="W59" i="19" s="1"/>
  <c r="N60" i="19"/>
  <c r="Q60" i="19"/>
  <c r="R60" i="19"/>
  <c r="U60" i="19"/>
  <c r="V60" i="19" s="1"/>
  <c r="W60" i="19" s="1"/>
  <c r="N61" i="19"/>
  <c r="O61" i="19" s="1"/>
  <c r="Q61" i="19"/>
  <c r="R61" i="19" s="1"/>
  <c r="S61" i="19" s="1"/>
  <c r="U61" i="19"/>
  <c r="V61" i="19" s="1"/>
  <c r="W61" i="19" s="1"/>
  <c r="N62" i="19"/>
  <c r="O62" i="19" s="1"/>
  <c r="Q62" i="19"/>
  <c r="R62" i="19"/>
  <c r="U62" i="19"/>
  <c r="V62" i="19" s="1"/>
  <c r="N63" i="19"/>
  <c r="Q63" i="19"/>
  <c r="R63" i="19"/>
  <c r="U63" i="19"/>
  <c r="V63" i="19" s="1"/>
  <c r="N64" i="19"/>
  <c r="Q64" i="19"/>
  <c r="R64" i="19"/>
  <c r="U64" i="19"/>
  <c r="V64" i="19"/>
  <c r="N65" i="19"/>
  <c r="Q65" i="19"/>
  <c r="R65" i="19" s="1"/>
  <c r="U65" i="19"/>
  <c r="V65" i="19" s="1"/>
  <c r="W65" i="19" s="1"/>
  <c r="N66" i="19"/>
  <c r="O66" i="19" s="1"/>
  <c r="Q66" i="19"/>
  <c r="R66" i="19" s="1"/>
  <c r="U66" i="19"/>
  <c r="V66" i="19" s="1"/>
  <c r="W66" i="19" s="1"/>
  <c r="N67" i="19"/>
  <c r="Q67" i="19"/>
  <c r="R67" i="19"/>
  <c r="U67" i="19"/>
  <c r="V67" i="19" s="1"/>
  <c r="W67" i="19" s="1"/>
  <c r="N68" i="19"/>
  <c r="O68" i="19" s="1"/>
  <c r="Q68" i="19"/>
  <c r="R68" i="19" s="1"/>
  <c r="S68" i="19" s="1"/>
  <c r="U68" i="19"/>
  <c r="V68" i="19" s="1"/>
  <c r="W68" i="19" s="1"/>
  <c r="N69" i="19"/>
  <c r="O69" i="19" s="1"/>
  <c r="Q69" i="19"/>
  <c r="R69" i="19"/>
  <c r="U69" i="19"/>
  <c r="V69" i="19"/>
  <c r="N70" i="19"/>
  <c r="Q70" i="19"/>
  <c r="R70" i="19"/>
  <c r="U70" i="19"/>
  <c r="V70" i="19"/>
  <c r="N71" i="19"/>
  <c r="Q71" i="19"/>
  <c r="R71" i="19"/>
  <c r="U71" i="19"/>
  <c r="V71" i="19" s="1"/>
  <c r="N72" i="19"/>
  <c r="Q72" i="19"/>
  <c r="R72" i="19"/>
  <c r="U72" i="19"/>
  <c r="V72" i="19" s="1"/>
  <c r="N73" i="19"/>
  <c r="O73" i="19" s="1"/>
  <c r="Q73" i="19"/>
  <c r="R73" i="19" s="1"/>
  <c r="S73" i="19" s="1"/>
  <c r="U73" i="19"/>
  <c r="V73" i="19" s="1"/>
  <c r="W73" i="19" s="1"/>
  <c r="N74" i="19"/>
  <c r="O74" i="19" s="1"/>
  <c r="Q74" i="19"/>
  <c r="R74" i="19"/>
  <c r="U74" i="19"/>
  <c r="V74" i="19" s="1"/>
  <c r="W74" i="19" s="1"/>
  <c r="N75" i="19"/>
  <c r="Q75" i="19"/>
  <c r="R75" i="19"/>
  <c r="U75" i="19"/>
  <c r="V75" i="19" s="1"/>
  <c r="W75" i="19" s="1"/>
  <c r="N76" i="19"/>
  <c r="O76" i="19" s="1"/>
  <c r="Q76" i="19"/>
  <c r="R76" i="19"/>
  <c r="U76" i="19"/>
  <c r="V76" i="19" s="1"/>
  <c r="N77" i="19"/>
  <c r="Q77" i="19"/>
  <c r="R77" i="19"/>
  <c r="U77" i="19"/>
  <c r="V77" i="19" s="1"/>
  <c r="N78" i="19"/>
  <c r="Q78" i="19"/>
  <c r="R78" i="19"/>
  <c r="U78" i="19"/>
  <c r="V78" i="19" s="1"/>
  <c r="N79" i="19"/>
  <c r="O79" i="19" s="1"/>
  <c r="Q79" i="19"/>
  <c r="R79" i="19"/>
  <c r="U79" i="19"/>
  <c r="V79" i="19" s="1"/>
  <c r="W79" i="19" s="1"/>
  <c r="N80" i="19"/>
  <c r="Q80" i="19"/>
  <c r="R80" i="19"/>
  <c r="U80" i="19"/>
  <c r="V80" i="19" s="1"/>
  <c r="W80" i="19" s="1"/>
  <c r="N81" i="19"/>
  <c r="O81" i="19" s="1"/>
  <c r="Q81" i="19"/>
  <c r="R81" i="19" s="1"/>
  <c r="S81" i="19" s="1"/>
  <c r="U81" i="19"/>
  <c r="V81" i="19" s="1"/>
  <c r="W81" i="19" s="1"/>
  <c r="N82" i="19"/>
  <c r="O82" i="19" s="1"/>
  <c r="Q82" i="19"/>
  <c r="R82" i="19" s="1"/>
  <c r="S82" i="19" s="1"/>
  <c r="U82" i="19"/>
  <c r="V82" i="19" s="1"/>
  <c r="W82" i="19" s="1"/>
  <c r="N83" i="19"/>
  <c r="O83" i="19" s="1"/>
  <c r="Q83" i="19"/>
  <c r="R83" i="19" s="1"/>
  <c r="S83" i="19" s="1"/>
  <c r="U83" i="19"/>
  <c r="V83" i="19" s="1"/>
  <c r="W83" i="19" s="1"/>
  <c r="N84" i="19"/>
  <c r="O84" i="19" s="1"/>
  <c r="Q84" i="19"/>
  <c r="R84" i="19" s="1"/>
  <c r="S84" i="19" s="1"/>
  <c r="U84" i="19"/>
  <c r="V84" i="19" s="1"/>
  <c r="W84" i="19" s="1"/>
  <c r="N85" i="19"/>
  <c r="O85" i="19" s="1"/>
  <c r="Q85" i="19"/>
  <c r="R85" i="19" s="1"/>
  <c r="U85" i="19"/>
  <c r="V85" i="19" s="1"/>
  <c r="W85" i="19" s="1"/>
  <c r="N86" i="19"/>
  <c r="Q86" i="19"/>
  <c r="R86" i="19"/>
  <c r="U86" i="19"/>
  <c r="V86" i="19" s="1"/>
  <c r="W86" i="19" s="1"/>
  <c r="N87" i="19"/>
  <c r="O87" i="19" s="1"/>
  <c r="Q87" i="19"/>
  <c r="R87" i="19"/>
  <c r="U87" i="19"/>
  <c r="V87" i="19"/>
  <c r="N88" i="19"/>
  <c r="Q88" i="19"/>
  <c r="R88" i="19"/>
  <c r="U88" i="19"/>
  <c r="V88" i="19"/>
  <c r="N89" i="19"/>
  <c r="Q89" i="19"/>
  <c r="R89" i="19"/>
  <c r="U89" i="19"/>
  <c r="V89" i="19"/>
  <c r="N90" i="19"/>
  <c r="O90" i="19" s="1"/>
  <c r="Q90" i="19"/>
  <c r="R90" i="19"/>
  <c r="U90" i="19"/>
  <c r="V90" i="19" s="1"/>
  <c r="W90" i="19" s="1"/>
  <c r="N91" i="19"/>
  <c r="Q91" i="19"/>
  <c r="R91" i="19" s="1"/>
  <c r="U91" i="19"/>
  <c r="V91" i="19" s="1"/>
  <c r="W91" i="19" s="1"/>
  <c r="N92" i="19"/>
  <c r="O92" i="19" s="1"/>
  <c r="Q92" i="19"/>
  <c r="R92" i="19" s="1"/>
  <c r="S92" i="19" s="1"/>
  <c r="U92" i="19"/>
  <c r="V92" i="19" s="1"/>
  <c r="W92" i="19" s="1"/>
  <c r="N93" i="19"/>
  <c r="O93" i="19" s="1"/>
  <c r="Q93" i="19"/>
  <c r="R93" i="19" s="1"/>
  <c r="U93" i="19"/>
  <c r="V93" i="19" s="1"/>
  <c r="W93" i="19" s="1"/>
  <c r="N94" i="19"/>
  <c r="Q94" i="19"/>
  <c r="R94" i="19" s="1"/>
  <c r="U94" i="19"/>
  <c r="V94" i="19" s="1"/>
  <c r="N95" i="19"/>
  <c r="Q95" i="19"/>
  <c r="R95" i="19" s="1"/>
  <c r="U95" i="19"/>
  <c r="V95" i="19" s="1"/>
  <c r="N96" i="19"/>
  <c r="Q96" i="19"/>
  <c r="R96" i="19"/>
  <c r="U96" i="19"/>
  <c r="V96" i="19" s="1"/>
  <c r="W96" i="19" s="1"/>
  <c r="N97" i="19"/>
  <c r="Q97" i="19"/>
  <c r="R97" i="19" s="1"/>
  <c r="U97" i="19"/>
  <c r="V97" i="19" s="1"/>
  <c r="W97" i="19" s="1"/>
  <c r="N98" i="19"/>
  <c r="Q98" i="19"/>
  <c r="R98" i="19"/>
  <c r="U98" i="19"/>
  <c r="V98" i="19"/>
  <c r="N99" i="19"/>
  <c r="Q99" i="19"/>
  <c r="R99" i="19"/>
  <c r="U99" i="19"/>
  <c r="V99" i="19"/>
  <c r="N100" i="19"/>
  <c r="O100" i="19" s="1"/>
  <c r="Q100" i="19"/>
  <c r="R100" i="19"/>
  <c r="U100" i="19"/>
  <c r="V100" i="19" s="1"/>
  <c r="W100" i="19" s="1"/>
  <c r="N101" i="19"/>
  <c r="Q101" i="19"/>
  <c r="R101" i="19"/>
  <c r="U101" i="19"/>
  <c r="V101" i="19" s="1"/>
  <c r="W101" i="19" s="1"/>
  <c r="N102" i="19"/>
  <c r="Q102" i="19"/>
  <c r="R102" i="19"/>
  <c r="U102" i="19"/>
  <c r="V102" i="19" s="1"/>
  <c r="W102" i="19" s="1"/>
  <c r="N103" i="19"/>
  <c r="Q103" i="19"/>
  <c r="R103" i="19"/>
  <c r="U103" i="19"/>
  <c r="V103" i="19" s="1"/>
  <c r="W103" i="19" s="1"/>
  <c r="N104" i="19"/>
  <c r="O104" i="19" s="1"/>
  <c r="Q104" i="19"/>
  <c r="R104" i="19" s="1"/>
  <c r="S104" i="19" s="1"/>
  <c r="U104" i="19"/>
  <c r="V104" i="19" s="1"/>
  <c r="W104" i="19" s="1"/>
  <c r="N105" i="19"/>
  <c r="O105" i="19" s="1"/>
  <c r="Q105" i="19"/>
  <c r="R105" i="19" s="1"/>
  <c r="S105" i="19" s="1"/>
  <c r="U105" i="19"/>
  <c r="V105" i="19" s="1"/>
  <c r="W105" i="19" s="1"/>
  <c r="N106" i="19"/>
  <c r="O106" i="19" s="1"/>
  <c r="Q106" i="19"/>
  <c r="R106" i="19"/>
  <c r="U106" i="19"/>
  <c r="V106" i="19" s="1"/>
  <c r="W106" i="19" s="1"/>
  <c r="N107" i="19"/>
  <c r="Q107" i="19"/>
  <c r="R107" i="19"/>
  <c r="U107" i="19"/>
  <c r="V107" i="19"/>
  <c r="N108" i="19"/>
  <c r="Q108" i="19"/>
  <c r="R108" i="19"/>
  <c r="U108" i="19"/>
  <c r="V108" i="19"/>
  <c r="N109" i="19"/>
  <c r="Q109" i="19"/>
  <c r="R109" i="19" s="1"/>
  <c r="U109" i="19"/>
  <c r="V109" i="19" s="1"/>
  <c r="N110" i="19"/>
  <c r="Q110" i="19"/>
  <c r="R110" i="19"/>
  <c r="U110" i="19"/>
  <c r="V110" i="19"/>
  <c r="N111" i="19"/>
  <c r="O111" i="19" s="1"/>
  <c r="Q111" i="19"/>
  <c r="R111" i="19"/>
  <c r="U111" i="19"/>
  <c r="V111" i="19" s="1"/>
  <c r="W111" i="19" s="1"/>
  <c r="N112" i="19"/>
  <c r="N113" i="19"/>
  <c r="N114" i="19"/>
  <c r="O114" i="19" s="1"/>
  <c r="N115" i="19"/>
  <c r="O115" i="19" s="1"/>
  <c r="N116" i="19"/>
  <c r="O116" i="19" s="1"/>
  <c r="N117" i="19"/>
  <c r="N7" i="18"/>
  <c r="Q7" i="18"/>
  <c r="R7" i="18"/>
  <c r="U7" i="18"/>
  <c r="V7" i="18" s="1"/>
  <c r="W7" i="18" s="1"/>
  <c r="N8" i="18"/>
  <c r="Q8" i="18"/>
  <c r="R8" i="18"/>
  <c r="U8" i="18"/>
  <c r="V8" i="18" s="1"/>
  <c r="W8" i="18" s="1"/>
  <c r="N9" i="18"/>
  <c r="O9" i="18" s="1"/>
  <c r="Q9" i="18"/>
  <c r="R9" i="18"/>
  <c r="U9" i="18"/>
  <c r="V9" i="18"/>
  <c r="N10" i="18"/>
  <c r="Q10" i="18"/>
  <c r="R10" i="18" s="1"/>
  <c r="U10" i="18"/>
  <c r="V10" i="18" s="1"/>
  <c r="N11" i="18"/>
  <c r="Q11" i="18"/>
  <c r="R11" i="18"/>
  <c r="U11" i="18"/>
  <c r="V11" i="18" s="1"/>
  <c r="N12" i="18"/>
  <c r="Q12" i="18"/>
  <c r="R12" i="18"/>
  <c r="U12" i="18"/>
  <c r="V12" i="18" s="1"/>
  <c r="N13" i="18"/>
  <c r="Q13" i="18"/>
  <c r="R13" i="18"/>
  <c r="U13" i="18"/>
  <c r="V13" i="18" s="1"/>
  <c r="N14" i="18"/>
  <c r="O14" i="18" s="1"/>
  <c r="Q14" i="18"/>
  <c r="R14" i="18" s="1"/>
  <c r="S14" i="18" s="1"/>
  <c r="U14" i="18"/>
  <c r="V14" i="18" s="1"/>
  <c r="W14" i="18" s="1"/>
  <c r="N15" i="18"/>
  <c r="O15" i="18" s="1"/>
  <c r="Q15" i="18"/>
  <c r="R15" i="18" s="1"/>
  <c r="S15" i="18" s="1"/>
  <c r="U15" i="18"/>
  <c r="V15" i="18" s="1"/>
  <c r="W15" i="18" s="1"/>
  <c r="N16" i="18"/>
  <c r="O16" i="18" s="1"/>
  <c r="Q16" i="18"/>
  <c r="R16" i="18"/>
  <c r="U16" i="18"/>
  <c r="V16" i="18" s="1"/>
  <c r="W16" i="18" s="1"/>
  <c r="N17" i="18"/>
  <c r="Q17" i="18"/>
  <c r="R17" i="18"/>
  <c r="U17" i="18"/>
  <c r="V17" i="18" s="1"/>
  <c r="W17" i="18" s="1"/>
  <c r="N18" i="18"/>
  <c r="O18" i="18" s="1"/>
  <c r="Q18" i="18"/>
  <c r="R18" i="18"/>
  <c r="S18" i="18" s="1"/>
  <c r="U18" i="18"/>
  <c r="V18" i="18" s="1"/>
  <c r="W18" i="18" s="1"/>
  <c r="N19" i="18"/>
  <c r="O19" i="18" s="1"/>
  <c r="Q19" i="18"/>
  <c r="R19" i="18"/>
  <c r="U19" i="18"/>
  <c r="V19" i="18" s="1"/>
  <c r="W19" i="18" s="1"/>
  <c r="N20" i="18"/>
  <c r="Q20" i="18"/>
  <c r="R20" i="18"/>
  <c r="U20" i="18"/>
  <c r="V20" i="18" s="1"/>
  <c r="W20" i="18" s="1"/>
  <c r="N21" i="18"/>
  <c r="O21" i="18" s="1"/>
  <c r="Q21" i="18"/>
  <c r="R21" i="18" s="1"/>
  <c r="U21" i="18"/>
  <c r="V21" i="18" s="1"/>
  <c r="N22" i="18"/>
  <c r="Q22" i="18"/>
  <c r="R22" i="18"/>
  <c r="U22" i="18"/>
  <c r="V22" i="18"/>
  <c r="N23" i="18"/>
  <c r="Q23" i="18"/>
  <c r="R23" i="18"/>
  <c r="U23" i="18"/>
  <c r="V23" i="18"/>
  <c r="N24" i="18"/>
  <c r="O24" i="18" s="1"/>
  <c r="Q24" i="18"/>
  <c r="R24" i="18" s="1"/>
  <c r="U24" i="18"/>
  <c r="V24" i="18" s="1"/>
  <c r="W24" i="18" s="1"/>
  <c r="N25" i="18"/>
  <c r="Q25" i="18"/>
  <c r="R25" i="18" s="1"/>
  <c r="U25" i="18"/>
  <c r="V25" i="18" s="1"/>
  <c r="W25" i="18" s="1"/>
  <c r="N26" i="18"/>
  <c r="O26" i="18" s="1"/>
  <c r="Q26" i="18"/>
  <c r="R26" i="18" s="1"/>
  <c r="S26" i="18" s="1"/>
  <c r="U26" i="18"/>
  <c r="V26" i="18" s="1"/>
  <c r="W26" i="18" s="1"/>
  <c r="N27" i="18"/>
  <c r="O27" i="18" s="1"/>
  <c r="Q27" i="18"/>
  <c r="R27" i="18" s="1"/>
  <c r="S27" i="18" s="1"/>
  <c r="U27" i="18"/>
  <c r="V27" i="18" s="1"/>
  <c r="W27" i="18" s="1"/>
  <c r="N28" i="18"/>
  <c r="O28" i="18" s="1"/>
  <c r="Q28" i="18"/>
  <c r="R28" i="18" s="1"/>
  <c r="U28" i="18"/>
  <c r="V28" i="18" s="1"/>
  <c r="W28" i="18" s="1"/>
  <c r="N29" i="18"/>
  <c r="Q29" i="18"/>
  <c r="R29" i="18"/>
  <c r="U29" i="18"/>
  <c r="V29" i="18" s="1"/>
  <c r="W29" i="18" s="1"/>
  <c r="N30" i="18"/>
  <c r="Q30" i="18"/>
  <c r="R30" i="18"/>
  <c r="U30" i="18"/>
  <c r="V30" i="18" s="1"/>
  <c r="N31" i="18"/>
  <c r="Q31" i="18"/>
  <c r="R31" i="18"/>
  <c r="U31" i="18"/>
  <c r="V31" i="18" s="1"/>
  <c r="N32" i="18"/>
  <c r="O32" i="18" s="1"/>
  <c r="Q32" i="18"/>
  <c r="R32" i="18"/>
  <c r="U32" i="18"/>
  <c r="V32" i="18"/>
  <c r="N33" i="18"/>
  <c r="Q33" i="18"/>
  <c r="R33" i="18"/>
  <c r="U33" i="18"/>
  <c r="V33" i="18"/>
  <c r="N34" i="18"/>
  <c r="Q34" i="18"/>
  <c r="R34" i="18"/>
  <c r="U34" i="18"/>
  <c r="V34" i="18"/>
  <c r="N35" i="18"/>
  <c r="Q35" i="18"/>
  <c r="R35" i="18"/>
  <c r="U35" i="18"/>
  <c r="V35" i="18"/>
  <c r="N36" i="18"/>
  <c r="Q36" i="18"/>
  <c r="R36" i="18"/>
  <c r="U36" i="18"/>
  <c r="V36" i="18"/>
  <c r="N37" i="18"/>
  <c r="Q37" i="18"/>
  <c r="R37" i="18"/>
  <c r="U37" i="18"/>
  <c r="V37" i="18" s="1"/>
  <c r="W37" i="18" s="1"/>
  <c r="N38" i="18"/>
  <c r="Q38" i="18"/>
  <c r="R38" i="18"/>
  <c r="U38" i="18"/>
  <c r="V38" i="18" s="1"/>
  <c r="W38" i="18" s="1"/>
  <c r="N39" i="18"/>
  <c r="O39" i="18" s="1"/>
  <c r="Q39" i="18"/>
  <c r="R39" i="18"/>
  <c r="U39" i="18"/>
  <c r="V39" i="18" s="1"/>
  <c r="W39" i="18" s="1"/>
  <c r="N40" i="18"/>
  <c r="Q40" i="18"/>
  <c r="R40" i="18" s="1"/>
  <c r="U40" i="18"/>
  <c r="V40" i="18" s="1"/>
  <c r="W40" i="18" s="1"/>
  <c r="N41" i="18"/>
  <c r="O41" i="18" s="1"/>
  <c r="Q41" i="18"/>
  <c r="R41" i="18" s="1"/>
  <c r="U41" i="18"/>
  <c r="V41" i="18" s="1"/>
  <c r="N42" i="18"/>
  <c r="Q42" i="18"/>
  <c r="R42" i="18"/>
  <c r="U42" i="18"/>
  <c r="V42" i="18"/>
  <c r="N43" i="18"/>
  <c r="O43" i="18" s="1"/>
  <c r="Q43" i="18"/>
  <c r="R43" i="18"/>
  <c r="U43" i="18"/>
  <c r="V43" i="18" s="1"/>
  <c r="W43" i="18" s="1"/>
  <c r="N44" i="18"/>
  <c r="Q44" i="18"/>
  <c r="R44" i="18" s="1"/>
  <c r="U44" i="18"/>
  <c r="V44" i="18" s="1"/>
  <c r="W44" i="18" s="1"/>
  <c r="N45" i="18"/>
  <c r="O45" i="18" s="1"/>
  <c r="Q45" i="18"/>
  <c r="R45" i="18"/>
  <c r="U45" i="18"/>
  <c r="V45" i="18" s="1"/>
  <c r="W45" i="18" s="1"/>
  <c r="N46" i="18"/>
  <c r="Q46" i="18"/>
  <c r="R46" i="18"/>
  <c r="U46" i="18"/>
  <c r="V46" i="18" s="1"/>
  <c r="W46" i="18" s="1"/>
  <c r="N47" i="18"/>
  <c r="O47" i="18" s="1"/>
  <c r="Q47" i="18"/>
  <c r="R47" i="18" s="1"/>
  <c r="S47" i="18" s="1"/>
  <c r="U47" i="18"/>
  <c r="V47" i="18" s="1"/>
  <c r="W47" i="18" s="1"/>
  <c r="N48" i="18"/>
  <c r="O48" i="18" s="1"/>
  <c r="Q48" i="18"/>
  <c r="R48" i="18"/>
  <c r="U48" i="18"/>
  <c r="V48" i="18" s="1"/>
  <c r="N49" i="18"/>
  <c r="Q49" i="18"/>
  <c r="R49" i="18" s="1"/>
  <c r="U49" i="18"/>
  <c r="V49" i="18" s="1"/>
  <c r="N50" i="18"/>
  <c r="Q50" i="18"/>
  <c r="R50" i="18"/>
  <c r="U50" i="18"/>
  <c r="V50" i="18"/>
  <c r="N51" i="18"/>
  <c r="Q51" i="18"/>
  <c r="R51" i="18"/>
  <c r="U51" i="18"/>
  <c r="V51" i="18" s="1"/>
  <c r="W51" i="18" s="1"/>
  <c r="N52" i="18"/>
  <c r="O52" i="18" s="1"/>
  <c r="Q52" i="18"/>
  <c r="R52" i="18"/>
  <c r="U52" i="18"/>
  <c r="V52" i="18" s="1"/>
  <c r="N53" i="18"/>
  <c r="Q53" i="18"/>
  <c r="R53" i="18"/>
  <c r="U53" i="18"/>
  <c r="V53" i="18"/>
  <c r="N54" i="18"/>
  <c r="O54" i="18" s="1"/>
  <c r="Q54" i="18"/>
  <c r="R54" i="18" s="1"/>
  <c r="S54" i="18" s="1"/>
  <c r="U54" i="18"/>
  <c r="V54" i="18" s="1"/>
  <c r="W54" i="18" s="1"/>
  <c r="N55" i="18"/>
  <c r="O55" i="18" s="1"/>
  <c r="Q55" i="18"/>
  <c r="R55" i="18" s="1"/>
  <c r="S55" i="18" s="1"/>
  <c r="U55" i="18"/>
  <c r="V55" i="18" s="1"/>
  <c r="W55" i="18" s="1"/>
  <c r="N56" i="18"/>
  <c r="O56" i="18" s="1"/>
  <c r="Q56" i="18"/>
  <c r="R56" i="18" s="1"/>
  <c r="S56" i="18" s="1"/>
  <c r="U56" i="18"/>
  <c r="V56" i="18" s="1"/>
  <c r="W56" i="18" s="1"/>
  <c r="N57" i="18"/>
  <c r="O57" i="18" s="1"/>
  <c r="Q57" i="18"/>
  <c r="R57" i="18" s="1"/>
  <c r="S57" i="18" s="1"/>
  <c r="U57" i="18"/>
  <c r="V57" i="18" s="1"/>
  <c r="W57" i="18" s="1"/>
  <c r="N58" i="18"/>
  <c r="O58" i="18" s="1"/>
  <c r="Q58" i="18"/>
  <c r="R58" i="18" s="1"/>
  <c r="U58" i="18"/>
  <c r="V58" i="18" s="1"/>
  <c r="N59" i="18"/>
  <c r="Q59" i="18"/>
  <c r="R59" i="18"/>
  <c r="U59" i="18"/>
  <c r="V59" i="18" s="1"/>
  <c r="N60" i="18"/>
  <c r="Q60" i="18"/>
  <c r="R60" i="18"/>
  <c r="U60" i="18"/>
  <c r="V60" i="18" s="1"/>
  <c r="N61" i="18"/>
  <c r="O61" i="18" s="1"/>
  <c r="Q61" i="18"/>
  <c r="R61" i="18" s="1"/>
  <c r="U61" i="18"/>
  <c r="V61" i="18" s="1"/>
  <c r="W61" i="18" s="1"/>
  <c r="N62" i="18"/>
  <c r="Q62" i="18"/>
  <c r="R62" i="18" s="1"/>
  <c r="U62" i="18"/>
  <c r="V62" i="18" s="1"/>
  <c r="W62" i="18" s="1"/>
  <c r="N63" i="18"/>
  <c r="O63" i="18" s="1"/>
  <c r="Q63" i="18"/>
  <c r="R63" i="18" s="1"/>
  <c r="S63" i="18" s="1"/>
  <c r="U63" i="18"/>
  <c r="V63" i="18" s="1"/>
  <c r="W63" i="18" s="1"/>
  <c r="N64" i="18"/>
  <c r="O64" i="18" s="1"/>
  <c r="Q64" i="18"/>
  <c r="R64" i="18"/>
  <c r="U64" i="18"/>
  <c r="V64" i="18"/>
  <c r="N65" i="18"/>
  <c r="Q65" i="18"/>
  <c r="R65" i="18"/>
  <c r="U65" i="18"/>
  <c r="V65" i="18"/>
  <c r="N66" i="18"/>
  <c r="Q66" i="18"/>
  <c r="R66" i="18" s="1"/>
  <c r="U66" i="18"/>
  <c r="V66" i="18" s="1"/>
  <c r="W66" i="18" s="1"/>
  <c r="N67" i="18"/>
  <c r="Q67" i="18"/>
  <c r="R67" i="18"/>
  <c r="U67" i="18"/>
  <c r="V67" i="18" s="1"/>
  <c r="W67" i="18" s="1"/>
  <c r="N68" i="18"/>
  <c r="Q68" i="18"/>
  <c r="R68" i="18"/>
  <c r="U68" i="18"/>
  <c r="V68" i="18" s="1"/>
  <c r="W68" i="18" s="1"/>
  <c r="N69" i="18"/>
  <c r="Q69" i="18"/>
  <c r="R69" i="18" s="1"/>
  <c r="U69" i="18"/>
  <c r="V69" i="18"/>
  <c r="N70" i="18"/>
  <c r="Q70" i="18"/>
  <c r="R70" i="18"/>
  <c r="U70" i="18"/>
  <c r="V70" i="18"/>
  <c r="N71" i="18"/>
  <c r="O71" i="18" s="1"/>
  <c r="Q71" i="18"/>
  <c r="R71" i="18"/>
  <c r="U71" i="18"/>
  <c r="V71" i="18" s="1"/>
  <c r="W71" i="18" s="1"/>
  <c r="N72" i="18"/>
  <c r="Q72" i="18"/>
  <c r="R72" i="18"/>
  <c r="U72" i="18"/>
  <c r="V72" i="18" s="1"/>
  <c r="W72" i="18" s="1"/>
  <c r="N73" i="18"/>
  <c r="Q73" i="18"/>
  <c r="R73" i="18"/>
  <c r="U73" i="18"/>
  <c r="V73" i="18" s="1"/>
  <c r="W73" i="18" s="1"/>
  <c r="N74" i="18"/>
  <c r="Q74" i="18"/>
  <c r="R74" i="18"/>
  <c r="U74" i="18"/>
  <c r="V74" i="18" s="1"/>
  <c r="W74" i="18" s="1"/>
  <c r="N75" i="18"/>
  <c r="O75" i="18" s="1"/>
  <c r="Q75" i="18"/>
  <c r="R75" i="18" s="1"/>
  <c r="S75" i="18" s="1"/>
  <c r="U75" i="18"/>
  <c r="V75" i="18" s="1"/>
  <c r="W75" i="18" s="1"/>
  <c r="N76" i="18"/>
  <c r="O76" i="18" s="1"/>
  <c r="Q76" i="18"/>
  <c r="R76" i="18" s="1"/>
  <c r="U76" i="18"/>
  <c r="V76" i="18" s="1"/>
  <c r="W76" i="18" s="1"/>
  <c r="N77" i="18"/>
  <c r="Q77" i="18"/>
  <c r="R77" i="18" s="1"/>
  <c r="U77" i="18"/>
  <c r="V77" i="18"/>
  <c r="N78" i="18"/>
  <c r="Q78" i="18"/>
  <c r="R78" i="18"/>
  <c r="U78" i="18"/>
  <c r="V78" i="18"/>
  <c r="W78" i="18" s="1"/>
  <c r="N79" i="18"/>
  <c r="Q79" i="18"/>
  <c r="R79" i="18"/>
  <c r="U79" i="18"/>
  <c r="V79" i="18"/>
  <c r="N80" i="18"/>
  <c r="Q80" i="18"/>
  <c r="R80" i="18"/>
  <c r="U80" i="18"/>
  <c r="V80" i="18"/>
  <c r="N81" i="18"/>
  <c r="Q81" i="18"/>
  <c r="R81" i="18"/>
  <c r="U81" i="18"/>
  <c r="V81" i="18"/>
  <c r="N82" i="18"/>
  <c r="Q82" i="18"/>
  <c r="R82" i="18" s="1"/>
  <c r="U82" i="18"/>
  <c r="V82" i="18" s="1"/>
  <c r="N83" i="18"/>
  <c r="O83" i="18" s="1"/>
  <c r="Q83" i="18"/>
  <c r="R83" i="18" s="1"/>
  <c r="S83" i="18" s="1"/>
  <c r="U83" i="18"/>
  <c r="V83" i="18" s="1"/>
  <c r="W83" i="18" s="1"/>
  <c r="N84" i="18"/>
  <c r="O84" i="18" s="1"/>
  <c r="Q84" i="18"/>
  <c r="R84" i="18"/>
  <c r="U84" i="18"/>
  <c r="V84" i="18" s="1"/>
  <c r="W84" i="18" s="1"/>
  <c r="N85" i="18"/>
  <c r="Q85" i="18"/>
  <c r="R85" i="18"/>
  <c r="U85" i="18"/>
  <c r="V85" i="18" s="1"/>
  <c r="W85" i="18" s="1"/>
  <c r="N86" i="18"/>
  <c r="O86" i="18" s="1"/>
  <c r="Q86" i="18"/>
  <c r="R86" i="18" s="1"/>
  <c r="S86" i="18" s="1"/>
  <c r="U86" i="18"/>
  <c r="V86" i="18" s="1"/>
  <c r="W86" i="18" s="1"/>
  <c r="N87" i="18"/>
  <c r="O87" i="18" s="1"/>
  <c r="Q87" i="18"/>
  <c r="R87" i="18"/>
  <c r="U87" i="18"/>
  <c r="V87" i="18" s="1"/>
  <c r="W87" i="18" s="1"/>
  <c r="N88" i="18"/>
  <c r="Q88" i="18"/>
  <c r="R88" i="18"/>
  <c r="U88" i="18"/>
  <c r="V88" i="18" s="1"/>
  <c r="N89" i="18"/>
  <c r="Q89" i="18"/>
  <c r="R89" i="18"/>
  <c r="U89" i="18"/>
  <c r="V89" i="18" s="1"/>
  <c r="N90" i="18"/>
  <c r="Q90" i="18"/>
  <c r="R90" i="18"/>
  <c r="U90" i="18"/>
  <c r="V90" i="18"/>
  <c r="N91" i="18"/>
  <c r="Q91" i="18"/>
  <c r="R91" i="18"/>
  <c r="U91" i="18"/>
  <c r="V91" i="18" s="1"/>
  <c r="N92" i="18"/>
  <c r="O92" i="18" s="1"/>
  <c r="Q92" i="18"/>
  <c r="R92" i="18"/>
  <c r="U92" i="18"/>
  <c r="V92" i="18" s="1"/>
  <c r="W92" i="18" s="1"/>
  <c r="N93" i="18"/>
  <c r="Q93" i="18"/>
  <c r="R93" i="18"/>
  <c r="U93" i="18"/>
  <c r="V93" i="18" s="1"/>
  <c r="W93" i="18" s="1"/>
  <c r="N94" i="18"/>
  <c r="O94" i="18" s="1"/>
  <c r="Q94" i="18"/>
  <c r="R94" i="18" s="1"/>
  <c r="S94" i="18" s="1"/>
  <c r="U94" i="18"/>
  <c r="V94" i="18" s="1"/>
  <c r="W94" i="18" s="1"/>
  <c r="N95" i="18"/>
  <c r="O95" i="18" s="1"/>
  <c r="Q95" i="18"/>
  <c r="R95" i="18" s="1"/>
  <c r="S95" i="18" s="1"/>
  <c r="U95" i="18"/>
  <c r="V95" i="18" s="1"/>
  <c r="W95" i="18" s="1"/>
  <c r="N96" i="18"/>
  <c r="O96" i="18" s="1"/>
  <c r="Q96" i="18"/>
  <c r="R96" i="18" s="1"/>
  <c r="S96" i="18" s="1"/>
  <c r="U96" i="18"/>
  <c r="V96" i="18" s="1"/>
  <c r="W96" i="18" s="1"/>
  <c r="N97" i="18"/>
  <c r="O97" i="18" s="1"/>
  <c r="Q97" i="18"/>
  <c r="R97" i="18"/>
  <c r="U97" i="18"/>
  <c r="V97" i="18" s="1"/>
  <c r="N98" i="18"/>
  <c r="Q98" i="18"/>
  <c r="R98" i="18"/>
  <c r="U98" i="18"/>
  <c r="V98" i="18"/>
  <c r="N99" i="18"/>
  <c r="O99" i="18" s="1"/>
  <c r="Q99" i="18"/>
  <c r="R99" i="18"/>
  <c r="U99" i="18"/>
  <c r="V99" i="18" s="1"/>
  <c r="N100" i="18"/>
  <c r="Q100" i="18"/>
  <c r="R100" i="18"/>
  <c r="U100" i="18"/>
  <c r="V100" i="18" s="1"/>
  <c r="N101" i="18"/>
  <c r="Q101" i="18"/>
  <c r="R101" i="18"/>
  <c r="U101" i="18"/>
  <c r="V101" i="18" s="1"/>
  <c r="N102" i="18"/>
  <c r="O102" i="18" s="1"/>
  <c r="Q102" i="18"/>
  <c r="R102" i="18"/>
  <c r="U102" i="18"/>
  <c r="V102" i="18" s="1"/>
  <c r="W102" i="18" s="1"/>
  <c r="N103" i="18"/>
  <c r="Q103" i="18"/>
  <c r="R103" i="18"/>
  <c r="U103" i="18"/>
  <c r="V103" i="18"/>
  <c r="N104" i="18"/>
  <c r="Q104" i="18"/>
  <c r="R104" i="18"/>
  <c r="U104" i="18"/>
  <c r="V104" i="18"/>
  <c r="N105" i="18"/>
  <c r="Q105" i="18"/>
  <c r="R105" i="18"/>
  <c r="U105" i="18"/>
  <c r="V105" i="18" s="1"/>
  <c r="W105" i="18" s="1"/>
  <c r="N106" i="18"/>
  <c r="Q106" i="18"/>
  <c r="R106" i="18"/>
  <c r="U106" i="18"/>
  <c r="V106" i="18" s="1"/>
  <c r="W106" i="18" s="1"/>
  <c r="N107" i="18"/>
  <c r="Q107" i="18"/>
  <c r="R107" i="18"/>
  <c r="U107" i="18"/>
  <c r="V107" i="18" s="1"/>
  <c r="W107" i="18" s="1"/>
  <c r="N108" i="18"/>
  <c r="O108" i="18" s="1"/>
  <c r="Q108" i="18"/>
  <c r="R108" i="18"/>
  <c r="U108" i="18"/>
  <c r="V108" i="18" s="1"/>
  <c r="W108" i="18" s="1"/>
  <c r="N109" i="18"/>
  <c r="Q109" i="18"/>
  <c r="R109" i="18"/>
  <c r="U109" i="18"/>
  <c r="V109" i="18" s="1"/>
  <c r="W109" i="18" s="1"/>
  <c r="N110" i="18"/>
  <c r="Q110" i="18"/>
  <c r="R110" i="18"/>
  <c r="U110" i="18"/>
  <c r="V110" i="18"/>
  <c r="N111" i="18"/>
  <c r="Q111" i="18"/>
  <c r="R111" i="18"/>
  <c r="U111" i="18"/>
  <c r="V111" i="18" s="1"/>
  <c r="N112" i="18"/>
  <c r="O112" i="18" s="1"/>
  <c r="Q112" i="18"/>
  <c r="R112" i="18"/>
  <c r="U112" i="18"/>
  <c r="V112" i="18" s="1"/>
  <c r="W112" i="18" s="1"/>
  <c r="N113" i="18"/>
  <c r="Q113" i="18"/>
  <c r="R113" i="18"/>
  <c r="U113" i="18"/>
  <c r="V113" i="18" s="1"/>
  <c r="W113" i="18" s="1"/>
  <c r="N114" i="18"/>
  <c r="O114" i="18" s="1"/>
  <c r="N115" i="18"/>
  <c r="O115" i="18" s="1"/>
  <c r="N7" i="14"/>
  <c r="Q7" i="14"/>
  <c r="R7" i="14"/>
  <c r="S7" i="14" s="1"/>
  <c r="U7" i="14"/>
  <c r="V7" i="14" s="1"/>
  <c r="N8" i="14"/>
  <c r="Q8" i="14"/>
  <c r="R8" i="14"/>
  <c r="U8" i="14"/>
  <c r="V8" i="14"/>
  <c r="W8" i="14" s="1"/>
  <c r="N9" i="14"/>
  <c r="O9" i="14" s="1"/>
  <c r="Q9" i="14"/>
  <c r="R9" i="14" s="1"/>
  <c r="S9" i="14" s="1"/>
  <c r="U9" i="14"/>
  <c r="V9" i="14" s="1"/>
  <c r="W9" i="14" s="1"/>
  <c r="N10" i="14"/>
  <c r="O10" i="14" s="1"/>
  <c r="Q10" i="14"/>
  <c r="R10" i="14" s="1"/>
  <c r="S10" i="14" s="1"/>
  <c r="U10" i="14"/>
  <c r="V10" i="14" s="1"/>
  <c r="W10" i="14" s="1"/>
  <c r="N11" i="14"/>
  <c r="O11" i="14" s="1"/>
  <c r="Q11" i="14"/>
  <c r="R11" i="14" s="1"/>
  <c r="S11" i="14" s="1"/>
  <c r="U11" i="14"/>
  <c r="V11" i="14" s="1"/>
  <c r="W11" i="14" s="1"/>
  <c r="N12" i="14"/>
  <c r="O12" i="14" s="1"/>
  <c r="Q12" i="14"/>
  <c r="R12" i="14"/>
  <c r="U12" i="14"/>
  <c r="V12" i="14"/>
  <c r="N13" i="14"/>
  <c r="Q13" i="14"/>
  <c r="R13" i="14"/>
  <c r="U13" i="14"/>
  <c r="V13" i="14" s="1"/>
  <c r="W13" i="14" s="1"/>
  <c r="N14" i="14"/>
  <c r="Q14" i="14"/>
  <c r="R14" i="14"/>
  <c r="U14" i="14"/>
  <c r="V14" i="14" s="1"/>
  <c r="N15" i="14"/>
  <c r="O15" i="14" s="1"/>
  <c r="Q15" i="14"/>
  <c r="R15" i="14" s="1"/>
  <c r="U15" i="14"/>
  <c r="V15" i="14" s="1"/>
  <c r="W15" i="14" s="1"/>
  <c r="N16" i="14"/>
  <c r="O16" i="14" s="1"/>
  <c r="Q16" i="14"/>
  <c r="R16" i="14"/>
  <c r="U16" i="14"/>
  <c r="V16" i="14" s="1"/>
  <c r="W16" i="14" s="1"/>
  <c r="N17" i="14"/>
  <c r="Q17" i="14"/>
  <c r="R17" i="14"/>
  <c r="U17" i="14"/>
  <c r="V17" i="14" s="1"/>
  <c r="W17" i="14" s="1"/>
  <c r="N18" i="14"/>
  <c r="O18" i="14" s="1"/>
  <c r="Q18" i="14"/>
  <c r="R18" i="14"/>
  <c r="U18" i="14"/>
  <c r="V18" i="14" s="1"/>
  <c r="W18" i="14" s="1"/>
  <c r="N19" i="14"/>
  <c r="Q19" i="14"/>
  <c r="R19" i="14" s="1"/>
  <c r="U19" i="14"/>
  <c r="V19" i="14" s="1"/>
  <c r="W19" i="14" s="1"/>
  <c r="N20" i="14"/>
  <c r="Q20" i="14"/>
  <c r="R20" i="14"/>
  <c r="U20" i="14"/>
  <c r="V20" i="14" s="1"/>
  <c r="N21" i="14"/>
  <c r="Q21" i="14"/>
  <c r="R21" i="14"/>
  <c r="U21" i="14"/>
  <c r="V21" i="14" s="1"/>
  <c r="N22" i="14"/>
  <c r="O22" i="14" s="1"/>
  <c r="Q22" i="14"/>
  <c r="R22" i="14"/>
  <c r="U22" i="14"/>
  <c r="V22" i="14"/>
  <c r="N23" i="14"/>
  <c r="Q23" i="14"/>
  <c r="R23" i="14" s="1"/>
  <c r="U23" i="14"/>
  <c r="V23" i="14" s="1"/>
  <c r="N24" i="14"/>
  <c r="O24" i="14" s="1"/>
  <c r="Q24" i="14"/>
  <c r="R24" i="14"/>
  <c r="U24" i="14"/>
  <c r="V24" i="14" s="1"/>
  <c r="W24" i="14" s="1"/>
  <c r="N25" i="14"/>
  <c r="Q25" i="14"/>
  <c r="R25" i="14"/>
  <c r="U25" i="14"/>
  <c r="V25" i="14" s="1"/>
  <c r="W25" i="14" s="1"/>
  <c r="N26" i="14"/>
  <c r="O26" i="14" s="1"/>
  <c r="Q26" i="14"/>
  <c r="R26" i="14" s="1"/>
  <c r="S26" i="14" s="1"/>
  <c r="U26" i="14"/>
  <c r="V26" i="14" s="1"/>
  <c r="W26" i="14" s="1"/>
  <c r="N27" i="14"/>
  <c r="O27" i="14" s="1"/>
  <c r="Q27" i="14"/>
  <c r="R27" i="14" s="1"/>
  <c r="S27" i="14" s="1"/>
  <c r="U27" i="14"/>
  <c r="V27" i="14" s="1"/>
  <c r="W27" i="14" s="1"/>
  <c r="N28" i="14"/>
  <c r="O28" i="14" s="1"/>
  <c r="Q28" i="14"/>
  <c r="R28" i="14"/>
  <c r="U28" i="14"/>
  <c r="V28" i="14" s="1"/>
  <c r="W28" i="14" s="1"/>
  <c r="N29" i="14"/>
  <c r="Q29" i="14"/>
  <c r="R29" i="14"/>
  <c r="U29" i="14"/>
  <c r="V29" i="14" s="1"/>
  <c r="W29" i="14" s="1"/>
  <c r="N30" i="14"/>
  <c r="O30" i="14" s="1"/>
  <c r="Q30" i="14"/>
  <c r="R30" i="14" s="1"/>
  <c r="S30" i="14" s="1"/>
  <c r="U30" i="14"/>
  <c r="V30" i="14" s="1"/>
  <c r="W30" i="14" s="1"/>
  <c r="N31" i="14"/>
  <c r="Q31" i="14"/>
  <c r="R31" i="14"/>
  <c r="U31" i="14"/>
  <c r="V31" i="14" s="1"/>
  <c r="W31" i="14" s="1"/>
  <c r="N32" i="14"/>
  <c r="O32" i="14" s="1"/>
  <c r="Q32" i="14"/>
  <c r="R32" i="14" s="1"/>
  <c r="S32" i="14" s="1"/>
  <c r="U32" i="14"/>
  <c r="V32" i="14" s="1"/>
  <c r="W32" i="14" s="1"/>
  <c r="N33" i="14"/>
  <c r="O33" i="14" s="1"/>
  <c r="Q33" i="14"/>
  <c r="R33" i="14" s="1"/>
  <c r="U33" i="14"/>
  <c r="V33" i="14" s="1"/>
  <c r="N34" i="14"/>
  <c r="Q34" i="14"/>
  <c r="R34" i="14"/>
  <c r="U34" i="14"/>
  <c r="V34" i="14"/>
  <c r="N35" i="14"/>
  <c r="Q35" i="14"/>
  <c r="R35" i="14"/>
  <c r="U35" i="14"/>
  <c r="V35" i="14" s="1"/>
  <c r="W35" i="14" s="1"/>
  <c r="N36" i="14"/>
  <c r="Q36" i="14"/>
  <c r="R36" i="14" s="1"/>
  <c r="U36" i="14"/>
  <c r="V36" i="14" s="1"/>
  <c r="W36" i="14" s="1"/>
  <c r="N37" i="14"/>
  <c r="O37" i="14" s="1"/>
  <c r="Q37" i="14"/>
  <c r="R37" i="14" s="1"/>
  <c r="S37" i="14" s="1"/>
  <c r="U37" i="14"/>
  <c r="V37" i="14" s="1"/>
  <c r="W37" i="14" s="1"/>
  <c r="N38" i="14"/>
  <c r="O38" i="14" s="1"/>
  <c r="Q38" i="14"/>
  <c r="R38" i="14" s="1"/>
  <c r="S38" i="14" s="1"/>
  <c r="U38" i="14"/>
  <c r="V38" i="14" s="1"/>
  <c r="W38" i="14" s="1"/>
  <c r="N39" i="14"/>
  <c r="O39" i="14" s="1"/>
  <c r="Q39" i="14"/>
  <c r="R39" i="14" s="1"/>
  <c r="S39" i="14" s="1"/>
  <c r="U39" i="14"/>
  <c r="V39" i="14" s="1"/>
  <c r="W39" i="14" s="1"/>
  <c r="N40" i="14"/>
  <c r="O40" i="14" s="1"/>
  <c r="Q40" i="14"/>
  <c r="R40" i="14"/>
  <c r="U40" i="14"/>
  <c r="V40" i="14"/>
  <c r="N41" i="14"/>
  <c r="Q41" i="14"/>
  <c r="R41" i="14"/>
  <c r="U41" i="14"/>
  <c r="V41" i="14"/>
  <c r="N42" i="14"/>
  <c r="O42" i="14" s="1"/>
  <c r="Q42" i="14"/>
  <c r="R42" i="14" s="1"/>
  <c r="U42" i="14"/>
  <c r="V42" i="14" s="1"/>
  <c r="W42" i="14" s="1"/>
  <c r="N43" i="14"/>
  <c r="Q43" i="14"/>
  <c r="R43" i="14"/>
  <c r="U43" i="14"/>
  <c r="V43" i="14" s="1"/>
  <c r="W43" i="14" s="1"/>
  <c r="N44" i="14"/>
  <c r="O44" i="14" s="1"/>
  <c r="Q44" i="14"/>
  <c r="R44" i="14" s="1"/>
  <c r="S44" i="14" s="1"/>
  <c r="U44" i="14"/>
  <c r="V44" i="14" s="1"/>
  <c r="W44" i="14" s="1"/>
  <c r="N45" i="14"/>
  <c r="O45" i="14" s="1"/>
  <c r="Q45" i="14"/>
  <c r="R45" i="14" s="1"/>
  <c r="U45" i="14"/>
  <c r="V45" i="14" s="1"/>
  <c r="N46" i="14"/>
  <c r="Q46" i="14"/>
  <c r="R46" i="14"/>
  <c r="U46" i="14"/>
  <c r="V46" i="14"/>
  <c r="N47" i="14"/>
  <c r="Q47" i="14"/>
  <c r="R47" i="14"/>
  <c r="U47" i="14"/>
  <c r="V47" i="14"/>
  <c r="N48" i="14"/>
  <c r="Q48" i="14"/>
  <c r="R48" i="14"/>
  <c r="U48" i="14"/>
  <c r="V48" i="14"/>
  <c r="N49" i="14"/>
  <c r="Q49" i="14"/>
  <c r="R49" i="14" s="1"/>
  <c r="U49" i="14"/>
  <c r="V49" i="14" s="1"/>
  <c r="N50" i="14"/>
  <c r="O50" i="14" s="1"/>
  <c r="Q50" i="14"/>
  <c r="R50" i="14" s="1"/>
  <c r="S50" i="14" s="1"/>
  <c r="U50" i="14"/>
  <c r="V50" i="14" s="1"/>
  <c r="W50" i="14" s="1"/>
  <c r="N51" i="14"/>
  <c r="O51" i="14" s="1"/>
  <c r="Q51" i="14"/>
  <c r="R51" i="14"/>
  <c r="U51" i="14"/>
  <c r="V51" i="14" s="1"/>
  <c r="W51" i="14" s="1"/>
  <c r="N52" i="14"/>
  <c r="Q52" i="14"/>
  <c r="R52" i="14"/>
  <c r="U52" i="14"/>
  <c r="V52" i="14" s="1"/>
  <c r="W52" i="14" s="1"/>
  <c r="N53" i="14"/>
  <c r="Q53" i="14"/>
  <c r="R53" i="14" s="1"/>
  <c r="U53" i="14"/>
  <c r="V53" i="14" s="1"/>
  <c r="W53" i="14" s="1"/>
  <c r="N54" i="14"/>
  <c r="Q54" i="14"/>
  <c r="R54" i="14"/>
  <c r="U54" i="14"/>
  <c r="V54" i="14" s="1"/>
  <c r="W54" i="14" s="1"/>
  <c r="N55" i="14"/>
  <c r="O55" i="14" s="1"/>
  <c r="Q55" i="14"/>
  <c r="R55" i="14" s="1"/>
  <c r="S55" i="14" s="1"/>
  <c r="U55" i="14"/>
  <c r="V55" i="14" s="1"/>
  <c r="W55" i="14" s="1"/>
  <c r="N56" i="14"/>
  <c r="O56" i="14" s="1"/>
  <c r="Q56" i="14"/>
  <c r="R56" i="14" s="1"/>
  <c r="S56" i="14" s="1"/>
  <c r="U56" i="14"/>
  <c r="V56" i="14" s="1"/>
  <c r="W56" i="14" s="1"/>
  <c r="N57" i="14"/>
  <c r="O57" i="14" s="1"/>
  <c r="Q57" i="14"/>
  <c r="R57" i="14" s="1"/>
  <c r="S57" i="14" s="1"/>
  <c r="U57" i="14"/>
  <c r="V57" i="14" s="1"/>
  <c r="W57" i="14" s="1"/>
  <c r="N58" i="14"/>
  <c r="O58" i="14" s="1"/>
  <c r="Q58" i="14"/>
  <c r="R58" i="14" s="1"/>
  <c r="S58" i="14" s="1"/>
  <c r="U58" i="14"/>
  <c r="V58" i="14" s="1"/>
  <c r="W58" i="14" s="1"/>
  <c r="N59" i="14"/>
  <c r="O59" i="14" s="1"/>
  <c r="Q59" i="14"/>
  <c r="R59" i="14"/>
  <c r="U59" i="14"/>
  <c r="V59" i="14"/>
  <c r="N60" i="14"/>
  <c r="Q60" i="14"/>
  <c r="R60" i="14"/>
  <c r="U60" i="14"/>
  <c r="V60" i="14"/>
  <c r="N61" i="14"/>
  <c r="Q61" i="14"/>
  <c r="R61" i="14"/>
  <c r="U61" i="14"/>
  <c r="V61" i="14" s="1"/>
  <c r="N62" i="14"/>
  <c r="Q62" i="14"/>
  <c r="R62" i="14"/>
  <c r="U62" i="14"/>
  <c r="V62" i="14" s="1"/>
  <c r="W62" i="14" s="1"/>
  <c r="N63" i="14"/>
  <c r="Q63" i="14"/>
  <c r="R63" i="14" s="1"/>
  <c r="U63" i="14"/>
  <c r="V63" i="14" s="1"/>
  <c r="W63" i="14" s="1"/>
  <c r="N64" i="14"/>
  <c r="O64" i="14" s="1"/>
  <c r="Q64" i="14"/>
  <c r="R64" i="14" s="1"/>
  <c r="S64" i="14" s="1"/>
  <c r="U64" i="14"/>
  <c r="V64" i="14" s="1"/>
  <c r="W64" i="14" s="1"/>
  <c r="N65" i="14"/>
  <c r="O65" i="14" s="1"/>
  <c r="Q65" i="14"/>
  <c r="R65" i="14" s="1"/>
  <c r="S65" i="14" s="1"/>
  <c r="U65" i="14"/>
  <c r="V65" i="14" s="1"/>
  <c r="W65" i="14" s="1"/>
  <c r="N66" i="14"/>
  <c r="O66" i="14" s="1"/>
  <c r="Q66" i="14"/>
  <c r="R66" i="14"/>
  <c r="U66" i="14"/>
  <c r="V66" i="14"/>
  <c r="N67" i="14"/>
  <c r="Q67" i="14"/>
  <c r="R67" i="14"/>
  <c r="U67" i="14"/>
  <c r="V67" i="14"/>
  <c r="N68" i="14"/>
  <c r="Q68" i="14"/>
  <c r="R68" i="14"/>
  <c r="U68" i="14"/>
  <c r="V68" i="14" s="1"/>
  <c r="W68" i="14" s="1"/>
  <c r="N69" i="14"/>
  <c r="Q69" i="14"/>
  <c r="R69" i="14"/>
  <c r="U69" i="14"/>
  <c r="V69" i="14" s="1"/>
  <c r="W69" i="14" s="1"/>
  <c r="N70" i="14"/>
  <c r="O70" i="14" s="1"/>
  <c r="Q70" i="14"/>
  <c r="R70" i="14" s="1"/>
  <c r="S70" i="14" s="1"/>
  <c r="U70" i="14"/>
  <c r="V70" i="14" s="1"/>
  <c r="W70" i="14" s="1"/>
  <c r="N71" i="14"/>
  <c r="O71" i="14" s="1"/>
  <c r="Q71" i="14"/>
  <c r="R71" i="14" s="1"/>
  <c r="S71" i="14" s="1"/>
  <c r="U71" i="14"/>
  <c r="V71" i="14" s="1"/>
  <c r="W71" i="14" s="1"/>
  <c r="N72" i="14"/>
  <c r="O72" i="14" s="1"/>
  <c r="Q72" i="14"/>
  <c r="R72" i="14" s="1"/>
  <c r="S72" i="14" s="1"/>
  <c r="U72" i="14"/>
  <c r="V72" i="14" s="1"/>
  <c r="W72" i="14" s="1"/>
  <c r="N73" i="14"/>
  <c r="O73" i="14" s="1"/>
  <c r="Q73" i="14"/>
  <c r="R73" i="14"/>
  <c r="U73" i="14"/>
  <c r="V73" i="14"/>
  <c r="N74" i="14"/>
  <c r="Q74" i="14"/>
  <c r="R74" i="14"/>
  <c r="U74" i="14"/>
  <c r="V74" i="14"/>
  <c r="N75" i="14"/>
  <c r="O75" i="14" s="1"/>
  <c r="Q75" i="14"/>
  <c r="R75" i="14"/>
  <c r="U75" i="14"/>
  <c r="V75" i="14" s="1"/>
  <c r="W75" i="14" s="1"/>
  <c r="N76" i="14"/>
  <c r="Q76" i="14"/>
  <c r="R76" i="14"/>
  <c r="U76" i="14"/>
  <c r="V76" i="14" s="1"/>
  <c r="W76" i="14" s="1"/>
  <c r="N77" i="14"/>
  <c r="O77" i="14" s="1"/>
  <c r="Q77" i="14"/>
  <c r="R77" i="14" s="1"/>
  <c r="S77" i="14" s="1"/>
  <c r="U77" i="14"/>
  <c r="V77" i="14" s="1"/>
  <c r="W77" i="14" s="1"/>
  <c r="N78" i="14"/>
  <c r="O78" i="14" s="1"/>
  <c r="Q78" i="14"/>
  <c r="R78" i="14" s="1"/>
  <c r="S78" i="14" s="1"/>
  <c r="U78" i="14"/>
  <c r="V78" i="14" s="1"/>
  <c r="W78" i="14" s="1"/>
  <c r="N79" i="14"/>
  <c r="O79" i="14" s="1"/>
  <c r="Q79" i="14"/>
  <c r="R79" i="14" s="1"/>
  <c r="S79" i="14" s="1"/>
  <c r="U79" i="14"/>
  <c r="V79" i="14" s="1"/>
  <c r="W79" i="14" s="1"/>
  <c r="N80" i="14"/>
  <c r="O80" i="14" s="1"/>
  <c r="Q80" i="14"/>
  <c r="R80" i="14"/>
  <c r="U80" i="14"/>
  <c r="V80" i="14" s="1"/>
  <c r="N81" i="14"/>
  <c r="Q81" i="14"/>
  <c r="R81" i="14"/>
  <c r="U81" i="14"/>
  <c r="V81" i="14" s="1"/>
  <c r="N82" i="14"/>
  <c r="Q82" i="14"/>
  <c r="R82" i="14"/>
  <c r="U82" i="14"/>
  <c r="V82" i="14" s="1"/>
  <c r="W82" i="14" s="1"/>
  <c r="N83" i="14"/>
  <c r="O83" i="14" s="1"/>
  <c r="Q83" i="14"/>
  <c r="R83" i="14"/>
  <c r="U83" i="14"/>
  <c r="V83" i="14" s="1"/>
  <c r="N84" i="14"/>
  <c r="Q84" i="14"/>
  <c r="R84" i="14" s="1"/>
  <c r="U84" i="14"/>
  <c r="V84" i="14" s="1"/>
  <c r="N85" i="14"/>
  <c r="O85" i="14" s="1"/>
  <c r="Q85" i="14"/>
  <c r="R85" i="14" s="1"/>
  <c r="S85" i="14" s="1"/>
  <c r="U85" i="14"/>
  <c r="V85" i="14" s="1"/>
  <c r="W85" i="14" s="1"/>
  <c r="N86" i="14"/>
  <c r="O86" i="14" s="1"/>
  <c r="Q86" i="14"/>
  <c r="R86" i="14"/>
  <c r="U86" i="14"/>
  <c r="V86" i="14"/>
  <c r="N87" i="14"/>
  <c r="Q87" i="14"/>
  <c r="R87" i="14"/>
  <c r="U87" i="14"/>
  <c r="V87" i="14"/>
  <c r="N88" i="14"/>
  <c r="Q88" i="14"/>
  <c r="R88" i="14"/>
  <c r="U88" i="14"/>
  <c r="V88" i="14"/>
  <c r="N89" i="14"/>
  <c r="Q89" i="14"/>
  <c r="R89" i="14"/>
  <c r="U89" i="14"/>
  <c r="V89" i="14" s="1"/>
  <c r="W89" i="14" s="1"/>
  <c r="N90" i="14"/>
  <c r="O90" i="14" s="1"/>
  <c r="Q90" i="14"/>
  <c r="R90" i="14" s="1"/>
  <c r="S90" i="14" s="1"/>
  <c r="U90" i="14"/>
  <c r="V90" i="14" s="1"/>
  <c r="W90" i="14" s="1"/>
  <c r="N91" i="14"/>
  <c r="O91" i="14" s="1"/>
  <c r="Q91" i="14"/>
  <c r="R91" i="14" s="1"/>
  <c r="S91" i="14" s="1"/>
  <c r="U91" i="14"/>
  <c r="V91" i="14" s="1"/>
  <c r="W91" i="14" s="1"/>
  <c r="N92" i="14"/>
  <c r="O92" i="14" s="1"/>
  <c r="Q92" i="14"/>
  <c r="R92" i="14"/>
  <c r="U92" i="14"/>
  <c r="V92" i="14" s="1"/>
  <c r="W92" i="14" s="1"/>
  <c r="N93" i="14"/>
  <c r="Q93" i="14"/>
  <c r="R93" i="14"/>
  <c r="U93" i="14"/>
  <c r="V93" i="14" s="1"/>
  <c r="W93" i="14" s="1"/>
  <c r="N94" i="14"/>
  <c r="Q94" i="14"/>
  <c r="R94" i="14"/>
  <c r="U94" i="14"/>
  <c r="V94" i="14" s="1"/>
  <c r="W94" i="14" s="1"/>
  <c r="N95" i="14"/>
  <c r="Q95" i="14"/>
  <c r="R95" i="14"/>
  <c r="U95" i="14"/>
  <c r="V95" i="14" s="1"/>
  <c r="W95" i="14" s="1"/>
  <c r="N96" i="14"/>
  <c r="Q96" i="14"/>
  <c r="R96" i="14"/>
  <c r="U96" i="14"/>
  <c r="V96" i="14" s="1"/>
  <c r="W96" i="14" s="1"/>
  <c r="N97" i="14"/>
  <c r="O97" i="14" s="1"/>
  <c r="Q97" i="14"/>
  <c r="R97" i="14" s="1"/>
  <c r="S97" i="14" s="1"/>
  <c r="U97" i="14"/>
  <c r="V97" i="14" s="1"/>
  <c r="W97" i="14" s="1"/>
  <c r="N98" i="14"/>
  <c r="O98" i="14" s="1"/>
  <c r="Q98" i="14"/>
  <c r="R98" i="14" s="1"/>
  <c r="S98" i="14" s="1"/>
  <c r="U98" i="14"/>
  <c r="V98" i="14" s="1"/>
  <c r="W98" i="14" s="1"/>
  <c r="N99" i="14"/>
  <c r="O99" i="14" s="1"/>
  <c r="Q99" i="14"/>
  <c r="R99" i="14"/>
  <c r="U99" i="14"/>
  <c r="V99" i="14" s="1"/>
  <c r="N100" i="14"/>
  <c r="Q100" i="14"/>
  <c r="R100" i="14"/>
  <c r="U100" i="14"/>
  <c r="V100" i="14" s="1"/>
  <c r="N101" i="14"/>
  <c r="Q101" i="14"/>
  <c r="R101" i="14"/>
  <c r="U101" i="14"/>
  <c r="V101" i="14" s="1"/>
  <c r="N102" i="14"/>
  <c r="Q102" i="14"/>
  <c r="R102" i="14" s="1"/>
  <c r="U102" i="14"/>
  <c r="V102" i="14" s="1"/>
  <c r="N103" i="14"/>
  <c r="Q103" i="14"/>
  <c r="R103" i="14"/>
  <c r="U103" i="14"/>
  <c r="V103" i="14" s="1"/>
  <c r="N104" i="14"/>
  <c r="O104" i="14" s="1"/>
  <c r="Q104" i="14"/>
  <c r="R104" i="14"/>
  <c r="U104" i="14"/>
  <c r="V104" i="14" s="1"/>
  <c r="W104" i="14" s="1"/>
  <c r="N105" i="14"/>
  <c r="Q105" i="14"/>
  <c r="R105" i="14"/>
  <c r="U105" i="14"/>
  <c r="V105" i="14" s="1"/>
  <c r="W105" i="14" s="1"/>
  <c r="N106" i="14"/>
  <c r="Q106" i="14"/>
  <c r="R106" i="14"/>
  <c r="U106" i="14"/>
  <c r="V106" i="14" s="1"/>
  <c r="W106" i="14" s="1"/>
  <c r="N107" i="14"/>
  <c r="Q107" i="14"/>
  <c r="R107" i="14"/>
  <c r="U107" i="14"/>
  <c r="V107" i="14"/>
  <c r="N108" i="14"/>
  <c r="Q108" i="14"/>
  <c r="R108" i="14"/>
  <c r="U108" i="14"/>
  <c r="V108" i="14"/>
  <c r="N109" i="14"/>
  <c r="Q109" i="14"/>
  <c r="R109" i="14"/>
  <c r="U109" i="14"/>
  <c r="V109" i="14" s="1"/>
  <c r="W109" i="14" s="1"/>
  <c r="N110" i="14"/>
  <c r="O110" i="14" s="1"/>
  <c r="Q110" i="14"/>
  <c r="R110" i="14" s="1"/>
  <c r="S110" i="14" s="1"/>
  <c r="U110" i="14"/>
  <c r="V110" i="14" s="1"/>
  <c r="W110" i="14" s="1"/>
  <c r="N111" i="14"/>
  <c r="O111" i="14" s="1"/>
  <c r="Q111" i="14"/>
  <c r="R111" i="14"/>
  <c r="U111" i="14"/>
  <c r="V111" i="14" s="1"/>
  <c r="W111" i="14" s="1"/>
  <c r="N112" i="14"/>
  <c r="Q112" i="14"/>
  <c r="R112" i="14"/>
  <c r="U112" i="14"/>
  <c r="V112" i="14" s="1"/>
  <c r="W112" i="14" s="1"/>
  <c r="N113" i="14"/>
  <c r="Q113" i="14"/>
  <c r="R113" i="14"/>
  <c r="U113" i="14"/>
  <c r="V113" i="14" s="1"/>
  <c r="W113" i="14" s="1"/>
  <c r="N114" i="14"/>
  <c r="Q114" i="14"/>
  <c r="R114" i="14"/>
  <c r="U114" i="14"/>
  <c r="V114" i="14" s="1"/>
  <c r="W114" i="14" s="1"/>
  <c r="N115" i="14"/>
  <c r="O115" i="14" s="1"/>
  <c r="Q115" i="14"/>
  <c r="R115" i="14" s="1"/>
  <c r="S115" i="14" s="1"/>
  <c r="U115" i="14"/>
  <c r="V115" i="14" s="1"/>
  <c r="W115" i="14" s="1"/>
  <c r="N116" i="14"/>
  <c r="O116" i="14" s="1"/>
  <c r="Q116" i="14"/>
  <c r="R116" i="14"/>
  <c r="U116" i="14"/>
  <c r="V116" i="14" s="1"/>
  <c r="W116" i="14" s="1"/>
  <c r="N117" i="14"/>
  <c r="Q117" i="14"/>
  <c r="R117" i="14"/>
  <c r="U117" i="14"/>
  <c r="V117" i="14" s="1"/>
  <c r="N118" i="14"/>
  <c r="M7" i="7"/>
  <c r="N7" i="7"/>
  <c r="Q7" i="7"/>
  <c r="R7" i="7"/>
  <c r="U7" i="7"/>
  <c r="V7" i="7"/>
  <c r="M8" i="7"/>
  <c r="N8" i="7" s="1"/>
  <c r="O8" i="7" s="1"/>
  <c r="Q8" i="7"/>
  <c r="R8" i="7"/>
  <c r="S8" i="7" s="1"/>
  <c r="U8" i="7"/>
  <c r="V8" i="7" s="1"/>
  <c r="W8" i="7" s="1"/>
  <c r="M9" i="7"/>
  <c r="N9" i="7"/>
  <c r="Q9" i="7"/>
  <c r="R9" i="7"/>
  <c r="U9" i="7"/>
  <c r="V9" i="7" s="1"/>
  <c r="W9" i="7" s="1"/>
  <c r="M10" i="7"/>
  <c r="N10" i="7" s="1"/>
  <c r="O10" i="7" s="1"/>
  <c r="Q10" i="7"/>
  <c r="R10" i="7"/>
  <c r="U10" i="7"/>
  <c r="V10" i="7"/>
  <c r="M11" i="7"/>
  <c r="N11" i="7"/>
  <c r="Q11" i="7"/>
  <c r="R11" i="7"/>
  <c r="U11" i="7"/>
  <c r="V11" i="7"/>
  <c r="M12" i="7"/>
  <c r="N12" i="7" s="1"/>
  <c r="O12" i="7" s="1"/>
  <c r="Q12" i="7"/>
  <c r="R12" i="7" s="1"/>
  <c r="S12" i="7" s="1"/>
  <c r="U12" i="7"/>
  <c r="V12" i="7" s="1"/>
  <c r="W12" i="7" s="1"/>
  <c r="M13" i="7"/>
  <c r="N13" i="7" s="1"/>
  <c r="O13" i="7" s="1"/>
  <c r="Q13" i="7"/>
  <c r="R13" i="7"/>
  <c r="S13" i="7" s="1"/>
  <c r="U13" i="7"/>
  <c r="V13" i="7" s="1"/>
  <c r="W13" i="7" s="1"/>
  <c r="M14" i="7"/>
  <c r="N14" i="7"/>
  <c r="Q14" i="7"/>
  <c r="R14" i="7"/>
  <c r="U14" i="7"/>
  <c r="V14" i="7" s="1"/>
  <c r="W14" i="7" s="1"/>
  <c r="M15" i="7"/>
  <c r="N15" i="7" s="1"/>
  <c r="O15" i="7" s="1"/>
  <c r="Q15" i="7"/>
  <c r="R15" i="7" s="1"/>
  <c r="S15" i="7" s="1"/>
  <c r="U15" i="7"/>
  <c r="V15" i="7" s="1"/>
  <c r="W15" i="7" s="1"/>
  <c r="M16" i="7"/>
  <c r="N16" i="7" s="1"/>
  <c r="O16" i="7" s="1"/>
  <c r="Q16" i="7"/>
  <c r="R16" i="7"/>
  <c r="U16" i="7"/>
  <c r="V16" i="7"/>
  <c r="M17" i="7"/>
  <c r="N17" i="7"/>
  <c r="Q17" i="7"/>
  <c r="R17" i="7"/>
  <c r="U17" i="7"/>
  <c r="V17" i="7"/>
  <c r="M18" i="7"/>
  <c r="N18" i="7"/>
  <c r="Q18" i="7"/>
  <c r="R18" i="7"/>
  <c r="S18" i="7" s="1"/>
  <c r="U18" i="7"/>
  <c r="V18" i="7"/>
  <c r="M19" i="7"/>
  <c r="N19" i="7" s="1"/>
  <c r="O19" i="7" s="1"/>
  <c r="Q19" i="7"/>
  <c r="R19" i="7" s="1"/>
  <c r="S19" i="7" s="1"/>
  <c r="U19" i="7"/>
  <c r="V19" i="7" s="1"/>
  <c r="W19" i="7" s="1"/>
  <c r="M20" i="7"/>
  <c r="N20" i="7" s="1"/>
  <c r="O20" i="7" s="1"/>
  <c r="Q20" i="7"/>
  <c r="R20" i="7"/>
  <c r="U20" i="7"/>
  <c r="V20" i="7" s="1"/>
  <c r="W20" i="7" s="1"/>
  <c r="M21" i="7"/>
  <c r="N21" i="7"/>
  <c r="Q21" i="7"/>
  <c r="R21" i="7"/>
  <c r="U21" i="7"/>
  <c r="V21" i="7" s="1"/>
  <c r="W21" i="7" s="1"/>
  <c r="M22" i="7"/>
  <c r="N22" i="7" s="1"/>
  <c r="O22" i="7" s="1"/>
  <c r="Q22" i="7"/>
  <c r="R22" i="7" s="1"/>
  <c r="S22" i="7" s="1"/>
  <c r="U22" i="7"/>
  <c r="V22" i="7" s="1"/>
  <c r="W22" i="7" s="1"/>
  <c r="M23" i="7"/>
  <c r="N23" i="7" s="1"/>
  <c r="O23" i="7" s="1"/>
  <c r="Q23" i="7"/>
  <c r="R23" i="7" s="1"/>
  <c r="S23" i="7" s="1"/>
  <c r="U23" i="7"/>
  <c r="V23" i="7" s="1"/>
  <c r="W23" i="7" s="1"/>
  <c r="M24" i="7"/>
  <c r="N24" i="7" s="1"/>
  <c r="O24" i="7" s="1"/>
  <c r="Q24" i="7"/>
  <c r="R24" i="7"/>
  <c r="U24" i="7"/>
  <c r="V24" i="7" s="1"/>
  <c r="W24" i="7" s="1"/>
  <c r="M25" i="7"/>
  <c r="N25" i="7"/>
  <c r="Q25" i="7"/>
  <c r="R25" i="7"/>
  <c r="U25" i="7"/>
  <c r="V25" i="7" s="1"/>
  <c r="W25" i="7" s="1"/>
  <c r="M26" i="7"/>
  <c r="N26" i="7" s="1"/>
  <c r="O26" i="7" s="1"/>
  <c r="Q26" i="7"/>
  <c r="R26" i="7"/>
  <c r="U26" i="7"/>
  <c r="V26" i="7"/>
  <c r="M27" i="7"/>
  <c r="N27" i="7"/>
  <c r="Q27" i="7"/>
  <c r="R27" i="7"/>
  <c r="U27" i="7"/>
  <c r="V27" i="7"/>
  <c r="M28" i="7"/>
  <c r="N28" i="7" s="1"/>
  <c r="O28" i="7" s="1"/>
  <c r="Q28" i="7"/>
  <c r="R28" i="7"/>
  <c r="U28" i="7"/>
  <c r="V28" i="7"/>
  <c r="M29" i="7"/>
  <c r="N29" i="7"/>
  <c r="Q29" i="7"/>
  <c r="R29" i="7"/>
  <c r="U29" i="7"/>
  <c r="V29" i="7"/>
  <c r="M30" i="7"/>
  <c r="N30" i="7" s="1"/>
  <c r="O30" i="7" s="1"/>
  <c r="Q30" i="7"/>
  <c r="R30" i="7"/>
  <c r="U30" i="7"/>
  <c r="V30" i="7" s="1"/>
  <c r="W30" i="7" s="1"/>
  <c r="M31" i="7"/>
  <c r="N31" i="7"/>
  <c r="Q31" i="7"/>
  <c r="R31" i="7"/>
  <c r="U31" i="7"/>
  <c r="V31" i="7" s="1"/>
  <c r="W31" i="7" s="1"/>
  <c r="M32" i="7"/>
  <c r="N32" i="7" s="1"/>
  <c r="O32" i="7" s="1"/>
  <c r="Q32" i="7"/>
  <c r="R32" i="7" s="1"/>
  <c r="S32" i="7" s="1"/>
  <c r="U32" i="7"/>
  <c r="V32" i="7" s="1"/>
  <c r="W32" i="7" s="1"/>
  <c r="M33" i="7"/>
  <c r="N33" i="7" s="1"/>
  <c r="O33" i="7" s="1"/>
  <c r="Q33" i="7"/>
  <c r="R33" i="7" s="1"/>
  <c r="S33" i="7" s="1"/>
  <c r="U33" i="7"/>
  <c r="V33" i="7" s="1"/>
  <c r="W33" i="7" s="1"/>
  <c r="M34" i="7"/>
  <c r="N34" i="7" s="1"/>
  <c r="O34" i="7" s="1"/>
  <c r="Q34" i="7"/>
  <c r="R34" i="7" s="1"/>
  <c r="S34" i="7" s="1"/>
  <c r="U34" i="7"/>
  <c r="V34" i="7" s="1"/>
  <c r="W34" i="7" s="1"/>
  <c r="M35" i="7"/>
  <c r="N35" i="7" s="1"/>
  <c r="O35" i="7" s="1"/>
  <c r="Q35" i="7"/>
  <c r="R35" i="7"/>
  <c r="U35" i="7"/>
  <c r="V35" i="7" s="1"/>
  <c r="W35" i="7" s="1"/>
  <c r="M36" i="7"/>
  <c r="N36" i="7"/>
  <c r="Q36" i="7"/>
  <c r="R36" i="7"/>
  <c r="U36" i="7"/>
  <c r="V36" i="7" s="1"/>
  <c r="W36" i="7" s="1"/>
  <c r="M37" i="7"/>
  <c r="N37" i="7" s="1"/>
  <c r="O37" i="7" s="1"/>
  <c r="Q37" i="7"/>
  <c r="R37" i="7"/>
  <c r="U37" i="7"/>
  <c r="V37" i="7"/>
  <c r="M38" i="7"/>
  <c r="N38" i="7"/>
  <c r="Q38" i="7"/>
  <c r="R38" i="7"/>
  <c r="U38" i="7"/>
  <c r="V38" i="7"/>
  <c r="M39" i="7"/>
  <c r="N39" i="7" s="1"/>
  <c r="O39" i="7" s="1"/>
  <c r="Q39" i="7"/>
  <c r="R39" i="7" s="1"/>
  <c r="S39" i="7" s="1"/>
  <c r="U39" i="7"/>
  <c r="V39" i="7" s="1"/>
  <c r="W39" i="7" s="1"/>
  <c r="M40" i="7"/>
  <c r="N40" i="7" s="1"/>
  <c r="O40" i="7" s="1"/>
  <c r="Q40" i="7"/>
  <c r="R40" i="7"/>
  <c r="U40" i="7"/>
  <c r="V40" i="7"/>
  <c r="M41" i="7"/>
  <c r="N41" i="7"/>
  <c r="Q41" i="7"/>
  <c r="R41" i="7"/>
  <c r="U41" i="7"/>
  <c r="V41" i="7"/>
  <c r="M42" i="7"/>
  <c r="N42" i="7" s="1"/>
  <c r="O42" i="7" s="1"/>
  <c r="Q42" i="7"/>
  <c r="R42" i="7"/>
  <c r="U42" i="7"/>
  <c r="V42" i="7" s="1"/>
  <c r="W42" i="7" s="1"/>
  <c r="M7" i="6"/>
  <c r="N7" i="6"/>
  <c r="Q7" i="6"/>
  <c r="R7" i="6"/>
  <c r="U7" i="6"/>
  <c r="V7" i="6"/>
  <c r="W7" i="6" s="1"/>
  <c r="M8" i="6"/>
  <c r="N8" i="6" s="1"/>
  <c r="O8" i="6" s="1"/>
  <c r="Q8" i="6"/>
  <c r="R8" i="6" s="1"/>
  <c r="S8" i="6" s="1"/>
  <c r="U8" i="6"/>
  <c r="V8" i="6" s="1"/>
  <c r="W8" i="6" s="1"/>
  <c r="M9" i="6"/>
  <c r="N9" i="6" s="1"/>
  <c r="O9" i="6" s="1"/>
  <c r="Q9" i="6"/>
  <c r="R9" i="6" s="1"/>
  <c r="S9" i="6" s="1"/>
  <c r="U9" i="6"/>
  <c r="V9" i="6" s="1"/>
  <c r="W9" i="6" s="1"/>
  <c r="M10" i="6"/>
  <c r="N10" i="6" s="1"/>
  <c r="O10" i="6" s="1"/>
  <c r="Q10" i="6"/>
  <c r="R10" i="6"/>
  <c r="U10" i="6"/>
  <c r="V10" i="6" s="1"/>
  <c r="M11" i="6"/>
  <c r="N11" i="6" s="1"/>
  <c r="Q11" i="6"/>
  <c r="R11" i="6" s="1"/>
  <c r="S11" i="6" s="1"/>
  <c r="U11" i="6"/>
  <c r="V11" i="6" s="1"/>
  <c r="M12" i="6"/>
  <c r="N12" i="6" s="1"/>
  <c r="Q12" i="6"/>
  <c r="R12" i="6" s="1"/>
  <c r="U12" i="6"/>
  <c r="V12" i="6" s="1"/>
  <c r="W12" i="6" s="1"/>
  <c r="M13" i="6"/>
  <c r="N13" i="6" s="1"/>
  <c r="O13" i="6" s="1"/>
  <c r="Q13" i="6"/>
  <c r="R13" i="6"/>
  <c r="U13" i="6"/>
  <c r="V13" i="6" s="1"/>
  <c r="W13" i="6" s="1"/>
  <c r="M14" i="6"/>
  <c r="N14" i="6"/>
  <c r="Q14" i="6"/>
  <c r="R14" i="6"/>
  <c r="U14" i="6"/>
  <c r="V14" i="6" s="1"/>
  <c r="W14" i="6" s="1"/>
  <c r="M15" i="6"/>
  <c r="N15" i="6" s="1"/>
  <c r="O15" i="6" s="1"/>
  <c r="Q15" i="6"/>
  <c r="R15" i="6" s="1"/>
  <c r="S15" i="6" s="1"/>
  <c r="U15" i="6"/>
  <c r="V15" i="6"/>
  <c r="M16" i="6"/>
  <c r="N16" i="6" s="1"/>
  <c r="Q16" i="6"/>
  <c r="R16" i="6"/>
  <c r="S16" i="6" s="1"/>
  <c r="U16" i="6"/>
  <c r="V16" i="6"/>
  <c r="W16" i="6" s="1"/>
  <c r="M17" i="6"/>
  <c r="N17" i="6" s="1"/>
  <c r="O17" i="6" s="1"/>
  <c r="Q17" i="6"/>
  <c r="R17" i="6"/>
  <c r="U17" i="6"/>
  <c r="V17" i="6" s="1"/>
  <c r="W17" i="6" s="1"/>
  <c r="M18" i="6"/>
  <c r="N18" i="6"/>
  <c r="Q18" i="6"/>
  <c r="R18" i="6"/>
  <c r="U18" i="6"/>
  <c r="V18" i="6" s="1"/>
  <c r="W18" i="6" s="1"/>
  <c r="M19" i="6"/>
  <c r="N19" i="6" s="1"/>
  <c r="O19" i="6" s="1"/>
  <c r="Q19" i="6"/>
  <c r="R19" i="6" s="1"/>
  <c r="S19" i="6" s="1"/>
  <c r="U19" i="6"/>
  <c r="V19" i="6" s="1"/>
  <c r="W19" i="6" s="1"/>
  <c r="M20" i="6"/>
  <c r="N20" i="6" s="1"/>
  <c r="O20" i="6" s="1"/>
  <c r="Q20" i="6"/>
  <c r="R20" i="6" s="1"/>
  <c r="U20" i="6"/>
  <c r="V20" i="6" s="1"/>
  <c r="W20" i="6" s="1"/>
  <c r="M21" i="6"/>
  <c r="N21" i="6" s="1"/>
  <c r="Q21" i="6"/>
  <c r="R21" i="6" s="1"/>
  <c r="U21" i="6"/>
  <c r="V21" i="6" s="1"/>
  <c r="W21" i="6" s="1"/>
  <c r="M22" i="6"/>
  <c r="N22" i="6" s="1"/>
  <c r="O22" i="6" s="1"/>
  <c r="Q22" i="6"/>
  <c r="R22" i="6" s="1"/>
  <c r="U22" i="6"/>
  <c r="V22" i="6" s="1"/>
  <c r="W22" i="6" s="1"/>
  <c r="M23" i="6"/>
  <c r="N23" i="6" s="1"/>
  <c r="Q23" i="6"/>
  <c r="R23" i="6"/>
  <c r="U23" i="6"/>
  <c r="V23" i="6" s="1"/>
  <c r="W23" i="6" s="1"/>
  <c r="M24" i="6"/>
  <c r="N24" i="6" s="1"/>
  <c r="O24" i="6" s="1"/>
  <c r="Q24" i="6"/>
  <c r="R24" i="6"/>
  <c r="U24" i="6"/>
  <c r="V24" i="6"/>
  <c r="M25" i="6"/>
  <c r="N25" i="6" s="1"/>
  <c r="Q25" i="6"/>
  <c r="R25" i="6" s="1"/>
  <c r="U25" i="6"/>
  <c r="V25" i="6" s="1"/>
  <c r="M26" i="6"/>
  <c r="N26" i="6" s="1"/>
  <c r="Q26" i="6"/>
  <c r="R26" i="6"/>
  <c r="U26" i="6"/>
  <c r="V26" i="6" s="1"/>
  <c r="W26" i="6" s="1"/>
  <c r="M27" i="6"/>
  <c r="N27" i="6" s="1"/>
  <c r="O27" i="6" s="1"/>
  <c r="Q27" i="6"/>
  <c r="R27" i="6" s="1"/>
  <c r="S27" i="6" s="1"/>
  <c r="U27" i="6"/>
  <c r="V27" i="6" s="1"/>
  <c r="W27" i="6" s="1"/>
  <c r="M28" i="6"/>
  <c r="N28" i="6" s="1"/>
  <c r="O28" i="6" s="1"/>
  <c r="Q28" i="6"/>
  <c r="R28" i="6" s="1"/>
  <c r="S28" i="6" s="1"/>
  <c r="U28" i="6"/>
  <c r="V28" i="6" s="1"/>
  <c r="W28" i="6" s="1"/>
  <c r="M29" i="6"/>
  <c r="N29" i="6" s="1"/>
  <c r="O29" i="6" s="1"/>
  <c r="Q29" i="6"/>
  <c r="R29" i="6"/>
  <c r="U29" i="6"/>
  <c r="V29" i="6"/>
  <c r="M30" i="6"/>
  <c r="N30" i="6"/>
  <c r="Q30" i="6"/>
  <c r="R30" i="6"/>
  <c r="U30" i="6"/>
  <c r="V30" i="6"/>
  <c r="M31" i="6"/>
  <c r="N31" i="6" s="1"/>
  <c r="O31" i="6" s="1"/>
  <c r="Q31" i="6"/>
  <c r="R31" i="6"/>
  <c r="U31" i="6"/>
  <c r="V31" i="6" s="1"/>
  <c r="W31" i="6" s="1"/>
  <c r="M32" i="6"/>
  <c r="N32" i="6" s="1"/>
  <c r="Q32" i="6"/>
  <c r="R32" i="6" s="1"/>
  <c r="U32" i="6"/>
  <c r="V32" i="6" s="1"/>
  <c r="W32" i="6" s="1"/>
  <c r="M33" i="6"/>
  <c r="N33" i="6" s="1"/>
  <c r="O33" i="6" s="1"/>
  <c r="Q33" i="6"/>
  <c r="R33" i="6"/>
  <c r="U33" i="6"/>
  <c r="V33" i="6"/>
  <c r="M34" i="6"/>
  <c r="N34" i="6" s="1"/>
  <c r="Q34" i="6"/>
  <c r="R34" i="6" s="1"/>
  <c r="U34" i="6"/>
  <c r="V34" i="6"/>
  <c r="M35" i="6"/>
  <c r="N35" i="6" s="1"/>
  <c r="Q35" i="6"/>
  <c r="R35" i="6"/>
  <c r="U35" i="6"/>
  <c r="V35" i="6" s="1"/>
  <c r="W35" i="6" s="1"/>
  <c r="M36" i="6"/>
  <c r="N36" i="6"/>
  <c r="Q36" i="6"/>
  <c r="R36" i="6"/>
  <c r="U36" i="6"/>
  <c r="V36" i="6" s="1"/>
  <c r="W36" i="6" s="1"/>
  <c r="M37" i="6"/>
  <c r="N37" i="6" s="1"/>
  <c r="Q37" i="6"/>
  <c r="R37" i="6"/>
  <c r="U37" i="6"/>
  <c r="V37" i="6" s="1"/>
  <c r="W37" i="6" s="1"/>
  <c r="M38" i="6"/>
  <c r="N38" i="6" s="1"/>
  <c r="O38" i="6" s="1"/>
  <c r="Q38" i="6"/>
  <c r="R38" i="6" s="1"/>
  <c r="S38" i="6" s="1"/>
  <c r="U38" i="6"/>
  <c r="V38" i="6" s="1"/>
  <c r="W38" i="6" s="1"/>
  <c r="M39" i="6"/>
  <c r="N39" i="6" s="1"/>
  <c r="O39" i="6" s="1"/>
  <c r="Q39" i="6"/>
  <c r="R39" i="6"/>
  <c r="U39" i="6"/>
  <c r="V39" i="6" s="1"/>
  <c r="M40" i="6"/>
  <c r="N40" i="6" s="1"/>
  <c r="Q40" i="6"/>
  <c r="R40" i="6" s="1"/>
  <c r="U40" i="6"/>
  <c r="V40" i="6" s="1"/>
  <c r="M41" i="6"/>
  <c r="N41" i="6" s="1"/>
  <c r="Q41" i="6"/>
  <c r="R41" i="6"/>
  <c r="U41" i="6"/>
  <c r="V41" i="6" s="1"/>
  <c r="M42" i="6"/>
  <c r="N42" i="6" s="1"/>
  <c r="Q42" i="6"/>
  <c r="R42" i="6" s="1"/>
  <c r="U42" i="6"/>
  <c r="V42" i="6" s="1"/>
  <c r="W42" i="6" s="1"/>
  <c r="M43" i="6"/>
  <c r="N43" i="6" s="1"/>
  <c r="O43" i="6" s="1"/>
  <c r="Q43" i="6"/>
  <c r="R43" i="6" s="1"/>
  <c r="S43" i="6" s="1"/>
  <c r="U43" i="6"/>
  <c r="V43" i="6" s="1"/>
  <c r="W43" i="6" s="1"/>
  <c r="M44" i="6"/>
  <c r="N44" i="6" s="1"/>
  <c r="O44" i="6" s="1"/>
  <c r="Q44" i="6"/>
  <c r="R44" i="6"/>
  <c r="U44" i="6"/>
  <c r="V44" i="6" s="1"/>
  <c r="W44" i="6" s="1"/>
  <c r="M45" i="6"/>
  <c r="N45" i="6"/>
  <c r="Q45" i="6"/>
  <c r="R45" i="6"/>
  <c r="U45" i="6"/>
  <c r="V45" i="6" s="1"/>
  <c r="W45" i="6" s="1"/>
  <c r="M46" i="6"/>
  <c r="N46" i="6"/>
  <c r="Q46" i="6"/>
  <c r="R46" i="6"/>
  <c r="U46" i="6"/>
  <c r="V46" i="6" s="1"/>
  <c r="W46" i="6" s="1"/>
  <c r="M47" i="6"/>
  <c r="N47" i="6" s="1"/>
  <c r="O47" i="6" s="1"/>
  <c r="Q47" i="6"/>
  <c r="R47" i="6" s="1"/>
  <c r="S47" i="6" s="1"/>
  <c r="U47" i="6"/>
  <c r="V47" i="6" s="1"/>
  <c r="W47" i="6" s="1"/>
  <c r="M48" i="6"/>
  <c r="N48" i="6" s="1"/>
  <c r="O48" i="6" s="1"/>
  <c r="Q48" i="6"/>
  <c r="R48" i="6"/>
  <c r="U48" i="6"/>
  <c r="V48" i="6" s="1"/>
  <c r="W48" i="6" s="1"/>
  <c r="M49" i="6"/>
  <c r="N49" i="6" s="1"/>
  <c r="O49" i="6" s="1"/>
  <c r="Q49" i="6"/>
  <c r="R49" i="6"/>
  <c r="U49" i="6"/>
  <c r="V49" i="6" s="1"/>
  <c r="M50" i="6"/>
  <c r="N50" i="6" s="1"/>
  <c r="Q50" i="6"/>
  <c r="R50" i="6"/>
  <c r="U50" i="6"/>
  <c r="V50" i="6"/>
  <c r="M51" i="6"/>
  <c r="N51" i="6"/>
  <c r="Q51" i="6"/>
  <c r="R51" i="6"/>
  <c r="U51" i="6"/>
  <c r="V51" i="6"/>
  <c r="M52" i="6"/>
  <c r="N52" i="6"/>
  <c r="Q52" i="6"/>
  <c r="R52" i="6"/>
  <c r="U52" i="6"/>
  <c r="V52" i="6" s="1"/>
  <c r="W52" i="6" s="1"/>
  <c r="M53" i="6"/>
  <c r="N53" i="6" s="1"/>
  <c r="O53" i="6" s="1"/>
  <c r="Q53" i="6"/>
  <c r="R53" i="6" s="1"/>
  <c r="S53" i="6" s="1"/>
  <c r="U53" i="6"/>
  <c r="V53" i="6" s="1"/>
  <c r="W53" i="6" s="1"/>
  <c r="M54" i="6"/>
  <c r="N54" i="6" s="1"/>
  <c r="O54" i="6" s="1"/>
  <c r="Q54" i="6"/>
  <c r="R54" i="6"/>
  <c r="U54" i="6"/>
  <c r="V54" i="6" s="1"/>
  <c r="W54" i="6" s="1"/>
  <c r="M55" i="6"/>
  <c r="N55" i="6"/>
  <c r="Q55" i="6"/>
  <c r="R55" i="6"/>
  <c r="S55" i="6" s="1"/>
  <c r="U55" i="6"/>
  <c r="V55" i="6" s="1"/>
  <c r="W55" i="6" s="1"/>
  <c r="M56" i="6"/>
  <c r="N56" i="6" s="1"/>
  <c r="O56" i="6" s="1"/>
  <c r="Q56" i="6"/>
  <c r="R56" i="6" s="1"/>
  <c r="S56" i="6" s="1"/>
  <c r="U56" i="6"/>
  <c r="V56" i="6" s="1"/>
  <c r="W56" i="6" s="1"/>
  <c r="M57" i="6"/>
  <c r="N57" i="6" s="1"/>
  <c r="O57" i="6" s="1"/>
  <c r="M58" i="6"/>
  <c r="N58" i="6"/>
  <c r="M59" i="6"/>
  <c r="N59" i="6"/>
  <c r="M60" i="6"/>
  <c r="N60" i="6" s="1"/>
  <c r="M61" i="6"/>
  <c r="N61" i="6" s="1"/>
  <c r="M62" i="6"/>
  <c r="N62" i="6"/>
  <c r="M63" i="6"/>
  <c r="N63" i="6"/>
  <c r="U6" i="9"/>
  <c r="V6" i="9" s="1"/>
  <c r="W6" i="9" s="1"/>
  <c r="R6" i="9"/>
  <c r="S6" i="9" s="1"/>
  <c r="Q6" i="9"/>
  <c r="N6" i="9"/>
  <c r="U5" i="9"/>
  <c r="V5" i="9" s="1"/>
  <c r="W5" i="9" s="1"/>
  <c r="X5" i="9" s="1"/>
  <c r="R5" i="9"/>
  <c r="Q5" i="9"/>
  <c r="N5" i="9"/>
  <c r="O5" i="9" s="1"/>
  <c r="P5" i="9" s="1"/>
  <c r="U6" i="19"/>
  <c r="V6" i="19" s="1"/>
  <c r="W6" i="19" s="1"/>
  <c r="R6" i="19"/>
  <c r="Q6" i="19"/>
  <c r="N6" i="19"/>
  <c r="O6" i="19" s="1"/>
  <c r="U5" i="19"/>
  <c r="V5" i="19" s="1"/>
  <c r="W5" i="19" s="1"/>
  <c r="X5" i="19" s="1"/>
  <c r="Q5" i="19"/>
  <c r="R5" i="19" s="1"/>
  <c r="S5" i="19" s="1"/>
  <c r="T5" i="19" s="1"/>
  <c r="N5" i="19"/>
  <c r="O5" i="19" s="1"/>
  <c r="P5" i="19" s="1"/>
  <c r="U6" i="18"/>
  <c r="V6" i="18" s="1"/>
  <c r="W6" i="18" s="1"/>
  <c r="R6" i="18"/>
  <c r="Q6" i="18"/>
  <c r="N6" i="18"/>
  <c r="O6" i="18" s="1"/>
  <c r="U5" i="18"/>
  <c r="V5" i="18" s="1"/>
  <c r="W5" i="18" s="1"/>
  <c r="X5" i="18" s="1"/>
  <c r="R5" i="18"/>
  <c r="Q5" i="18"/>
  <c r="N5" i="18"/>
  <c r="U6" i="14"/>
  <c r="V6" i="14" s="1"/>
  <c r="W6" i="14" s="1"/>
  <c r="R6" i="14"/>
  <c r="Q6" i="14"/>
  <c r="N6" i="14"/>
  <c r="U5" i="14"/>
  <c r="V5" i="14" s="1"/>
  <c r="W5" i="14" s="1"/>
  <c r="X5" i="14" s="1"/>
  <c r="R5" i="14"/>
  <c r="Q5" i="14"/>
  <c r="N5" i="14"/>
  <c r="O5" i="14" s="1"/>
  <c r="P5" i="14" s="1"/>
  <c r="V6" i="7"/>
  <c r="U6" i="7"/>
  <c r="R6" i="7"/>
  <c r="Q6" i="7"/>
  <c r="M6" i="7"/>
  <c r="N6" i="7" s="1"/>
  <c r="O6" i="7" s="1"/>
  <c r="U5" i="7"/>
  <c r="V5" i="7" s="1"/>
  <c r="W5" i="7" s="1"/>
  <c r="X5" i="7" s="1"/>
  <c r="Q5" i="7"/>
  <c r="R5" i="7" s="1"/>
  <c r="S5" i="7" s="1"/>
  <c r="T5" i="7" s="1"/>
  <c r="M5" i="7"/>
  <c r="N5" i="7" s="1"/>
  <c r="O5" i="7" s="1"/>
  <c r="P5" i="7" s="1"/>
  <c r="V6" i="6"/>
  <c r="U6" i="6"/>
  <c r="R6" i="6"/>
  <c r="Q6" i="6"/>
  <c r="M6" i="6"/>
  <c r="N6" i="6" s="1"/>
  <c r="U5" i="6"/>
  <c r="V5" i="6" s="1"/>
  <c r="W5" i="6" s="1"/>
  <c r="X5" i="6" s="1"/>
  <c r="R5" i="6"/>
  <c r="Q5" i="6"/>
  <c r="N5" i="6"/>
  <c r="M5" i="6"/>
  <c r="O6" i="14" l="1"/>
  <c r="S11" i="19"/>
  <c r="S48" i="6"/>
  <c r="W23" i="18"/>
  <c r="S22" i="18"/>
  <c r="S6" i="18"/>
  <c r="S16" i="18"/>
  <c r="W34" i="14"/>
  <c r="W38" i="7"/>
  <c r="S37" i="7"/>
  <c r="S27" i="7"/>
  <c r="O13" i="18"/>
  <c r="S6" i="6"/>
  <c r="W10" i="6"/>
  <c r="O7" i="6"/>
  <c r="W28" i="7"/>
  <c r="W17" i="7"/>
  <c r="S16" i="7"/>
  <c r="W11" i="18"/>
  <c r="W38" i="19"/>
  <c r="S100" i="19"/>
  <c r="S15" i="19"/>
  <c r="S34" i="19"/>
  <c r="W69" i="19"/>
  <c r="S78" i="19"/>
  <c r="W33" i="19"/>
  <c r="S17" i="19"/>
  <c r="O16" i="19"/>
  <c r="W10" i="19"/>
  <c r="S9" i="19"/>
  <c r="O32" i="19"/>
  <c r="O51" i="18"/>
  <c r="S7" i="6"/>
  <c r="S35" i="7"/>
  <c r="W27" i="7"/>
  <c r="S26" i="7"/>
  <c r="W22" i="18"/>
  <c r="S21" i="18"/>
  <c r="S99" i="19"/>
  <c r="S96" i="19"/>
  <c r="W49" i="19"/>
  <c r="S48" i="19"/>
  <c r="S109" i="14"/>
  <c r="W70" i="19"/>
  <c r="S69" i="19"/>
  <c r="S56" i="19"/>
  <c r="W31" i="19"/>
  <c r="S30" i="19"/>
  <c r="S24" i="19"/>
  <c r="S48" i="14"/>
  <c r="W6" i="7"/>
  <c r="S6" i="19"/>
  <c r="T6" i="19" s="1"/>
  <c r="S111" i="18"/>
  <c r="O110" i="18"/>
  <c r="S108" i="18"/>
  <c r="S103" i="19"/>
  <c r="W63" i="19"/>
  <c r="W18" i="19"/>
  <c r="W29" i="6"/>
  <c r="O21" i="6"/>
  <c r="S17" i="6"/>
  <c r="W29" i="7"/>
  <c r="S28" i="7"/>
  <c r="S14" i="7"/>
  <c r="S9" i="7"/>
  <c r="W7" i="7"/>
  <c r="W53" i="19"/>
  <c r="S13" i="19"/>
  <c r="W11" i="19"/>
  <c r="S10" i="19"/>
  <c r="S7" i="19"/>
  <c r="O6" i="6"/>
  <c r="W6" i="6"/>
  <c r="S32" i="6"/>
  <c r="S13" i="6"/>
  <c r="S44" i="6"/>
  <c r="S12" i="6"/>
  <c r="S20" i="6"/>
  <c r="O5" i="6"/>
  <c r="P5" i="6" s="1"/>
  <c r="S21" i="6"/>
  <c r="S5" i="6"/>
  <c r="T5" i="6" s="1"/>
  <c r="S18" i="6"/>
  <c r="W15" i="6"/>
  <c r="S14" i="6"/>
  <c r="W11" i="6"/>
  <c r="S10" i="6"/>
  <c r="W18" i="7"/>
  <c r="W40" i="7"/>
  <c r="O36" i="7"/>
  <c r="S17" i="7"/>
  <c r="O29" i="7"/>
  <c r="W11" i="7"/>
  <c r="S10" i="7"/>
  <c r="O7" i="7"/>
  <c r="S41" i="7"/>
  <c r="S38" i="7"/>
  <c r="S21" i="7"/>
  <c r="S36" i="14"/>
  <c r="S31" i="14"/>
  <c r="S51" i="14"/>
  <c r="S15" i="14"/>
  <c r="S17" i="18"/>
  <c r="S20" i="18"/>
  <c r="W13" i="18"/>
  <c r="S51" i="18"/>
  <c r="W48" i="18"/>
  <c r="W36" i="18"/>
  <c r="S35" i="18"/>
  <c r="W32" i="18"/>
  <c r="S24" i="18"/>
  <c r="O23" i="18"/>
  <c r="S13" i="18"/>
  <c r="W10" i="18"/>
  <c r="S9" i="18"/>
  <c r="W88" i="19"/>
  <c r="W27" i="19"/>
  <c r="S26" i="19"/>
  <c r="S19" i="19"/>
  <c r="W16" i="19"/>
  <c r="S106" i="19"/>
  <c r="S102" i="19"/>
  <c r="S110" i="19"/>
  <c r="W107" i="19"/>
  <c r="W77" i="19"/>
  <c r="W94" i="19"/>
  <c r="S88" i="19"/>
  <c r="S70" i="19"/>
  <c r="S32" i="19"/>
  <c r="W29" i="19"/>
  <c r="S28" i="19"/>
  <c r="W110" i="19"/>
  <c r="S109" i="19"/>
  <c r="S94" i="19"/>
  <c r="S86" i="19"/>
  <c r="W72" i="19"/>
  <c r="W30" i="19"/>
  <c r="S29" i="19"/>
  <c r="W26" i="19"/>
  <c r="S80" i="19"/>
  <c r="W78" i="19"/>
  <c r="S77" i="19"/>
  <c r="S66" i="19"/>
  <c r="W64" i="19"/>
  <c r="S49" i="19"/>
  <c r="W44" i="19"/>
  <c r="S38" i="19"/>
  <c r="S33" i="19"/>
  <c r="W19" i="19"/>
  <c r="S18" i="19"/>
  <c r="S11" i="9"/>
  <c r="O6" i="9"/>
  <c r="P6" i="9" s="1"/>
  <c r="P7" i="9" s="1"/>
  <c r="X6" i="9"/>
  <c r="S34" i="9"/>
  <c r="W32" i="9"/>
  <c r="W13" i="9"/>
  <c r="W7" i="9"/>
  <c r="O11" i="9"/>
  <c r="O8" i="9"/>
  <c r="O48" i="14"/>
  <c r="O41" i="7"/>
  <c r="O62" i="6"/>
  <c r="O16" i="6"/>
  <c r="O12" i="6"/>
  <c r="O22" i="9"/>
  <c r="S20" i="9"/>
  <c r="O19" i="9"/>
  <c r="W19" i="9"/>
  <c r="S18" i="9"/>
  <c r="W21" i="18"/>
  <c r="W65" i="18"/>
  <c r="O17" i="18"/>
  <c r="S106" i="18"/>
  <c r="S93" i="18"/>
  <c r="S82" i="18"/>
  <c r="S78" i="18"/>
  <c r="S71" i="18"/>
  <c r="O67" i="18"/>
  <c r="S65" i="18"/>
  <c r="W34" i="18"/>
  <c r="S25" i="18"/>
  <c r="W98" i="18"/>
  <c r="S87" i="18"/>
  <c r="S53" i="14"/>
  <c r="W48" i="14"/>
  <c r="S14" i="14"/>
  <c r="W7" i="14"/>
  <c r="S5" i="14"/>
  <c r="T5" i="14" s="1"/>
  <c r="O118" i="14"/>
  <c r="S63" i="14"/>
  <c r="W60" i="14"/>
  <c r="S59" i="14"/>
  <c r="S24" i="14"/>
  <c r="O103" i="14"/>
  <c r="W101" i="14"/>
  <c r="W61" i="14"/>
  <c r="S60" i="14"/>
  <c r="S25" i="14"/>
  <c r="S16" i="14"/>
  <c r="W23" i="14"/>
  <c r="S22" i="14"/>
  <c r="W41" i="7"/>
  <c r="S40" i="7"/>
  <c r="W37" i="7"/>
  <c r="S36" i="7"/>
  <c r="S29" i="7"/>
  <c r="W26" i="7"/>
  <c r="O21" i="7"/>
  <c r="S11" i="7"/>
  <c r="S20" i="7"/>
  <c r="O32" i="9"/>
  <c r="O75" i="19"/>
  <c r="O28" i="19"/>
  <c r="O91" i="18"/>
  <c r="O98" i="18"/>
  <c r="O62" i="18"/>
  <c r="O20" i="18"/>
  <c r="O89" i="18"/>
  <c r="O8" i="18"/>
  <c r="W80" i="18"/>
  <c r="O65" i="18"/>
  <c r="O50" i="18"/>
  <c r="O25" i="18"/>
  <c r="O12" i="18"/>
  <c r="O27" i="7"/>
  <c r="W31" i="9"/>
  <c r="S30" i="9"/>
  <c r="S5" i="9"/>
  <c r="T5" i="9" s="1"/>
  <c r="T6" i="9" s="1"/>
  <c r="S46" i="9"/>
  <c r="W24" i="9"/>
  <c r="S23" i="9"/>
  <c r="W35" i="9"/>
  <c r="S32" i="9"/>
  <c r="W18" i="9"/>
  <c r="S17" i="9"/>
  <c r="W50" i="9"/>
  <c r="S42" i="9"/>
  <c r="S29" i="9"/>
  <c r="W27" i="9"/>
  <c r="S26" i="9"/>
  <c r="O31" i="9"/>
  <c r="O54" i="19"/>
  <c r="O108" i="19"/>
  <c r="O88" i="18"/>
  <c r="X6" i="18"/>
  <c r="X7" i="18" s="1"/>
  <c r="X8" i="18" s="1"/>
  <c r="W91" i="18"/>
  <c r="W79" i="18"/>
  <c r="S43" i="18"/>
  <c r="W110" i="18"/>
  <c r="S91" i="18"/>
  <c r="S79" i="18"/>
  <c r="W69" i="18"/>
  <c r="S10" i="18"/>
  <c r="W111" i="18"/>
  <c r="S110" i="18"/>
  <c r="S98" i="18"/>
  <c r="S72" i="18"/>
  <c r="S69" i="18"/>
  <c r="S102" i="18"/>
  <c r="S92" i="18"/>
  <c r="S84" i="18"/>
  <c r="W82" i="18"/>
  <c r="S61" i="18"/>
  <c r="O49" i="18"/>
  <c r="S36" i="18"/>
  <c r="W33" i="18"/>
  <c r="S32" i="18"/>
  <c r="S23" i="18"/>
  <c r="O22" i="18"/>
  <c r="S19" i="18"/>
  <c r="W12" i="18"/>
  <c r="S11" i="18"/>
  <c r="S8" i="18"/>
  <c r="O106" i="18"/>
  <c r="S64" i="18"/>
  <c r="O100" i="18"/>
  <c r="O73" i="18"/>
  <c r="S113" i="18"/>
  <c r="O107" i="18"/>
  <c r="O104" i="18"/>
  <c r="O74" i="18"/>
  <c r="S66" i="18"/>
  <c r="O69" i="18"/>
  <c r="S114" i="14"/>
  <c r="W107" i="14"/>
  <c r="S95" i="14"/>
  <c r="S35" i="14"/>
  <c r="W14" i="14"/>
  <c r="S13" i="14"/>
  <c r="W86" i="14"/>
  <c r="O76" i="14"/>
  <c r="S23" i="14"/>
  <c r="S17" i="14"/>
  <c r="S8" i="14"/>
  <c r="S104" i="14"/>
  <c r="O89" i="14"/>
  <c r="W87" i="14"/>
  <c r="S86" i="14"/>
  <c r="S84" i="14"/>
  <c r="W12" i="14"/>
  <c r="W22" i="14"/>
  <c r="S12" i="14"/>
  <c r="W83" i="14"/>
  <c r="O82" i="14"/>
  <c r="S92" i="14"/>
  <c r="O43" i="14"/>
  <c r="O25" i="14"/>
  <c r="O117" i="14"/>
  <c r="S81" i="14"/>
  <c r="O62" i="14"/>
  <c r="P6" i="7"/>
  <c r="W16" i="7"/>
  <c r="S7" i="7"/>
  <c r="O17" i="7"/>
  <c r="O102" i="19"/>
  <c r="O99" i="19"/>
  <c r="O80" i="19"/>
  <c r="O45" i="19"/>
  <c r="O31" i="19"/>
  <c r="O27" i="19"/>
  <c r="O112" i="19"/>
  <c r="O97" i="19"/>
  <c r="O60" i="19"/>
  <c r="O58" i="19"/>
  <c r="O101" i="19"/>
  <c r="O24" i="19"/>
  <c r="S108" i="14"/>
  <c r="O100" i="14"/>
  <c r="O96" i="14"/>
  <c r="S89" i="14"/>
  <c r="W84" i="14"/>
  <c r="S75" i="14"/>
  <c r="O31" i="14"/>
  <c r="O8" i="14"/>
  <c r="W117" i="14"/>
  <c r="S116" i="14"/>
  <c r="S111" i="14"/>
  <c r="W88" i="14"/>
  <c r="S87" i="14"/>
  <c r="S68" i="14"/>
  <c r="S117" i="14"/>
  <c r="S88" i="14"/>
  <c r="S82" i="14"/>
  <c r="W66" i="14"/>
  <c r="O114" i="14"/>
  <c r="W108" i="14"/>
  <c r="S107" i="14"/>
  <c r="O95" i="14"/>
  <c r="O23" i="14"/>
  <c r="O17" i="14"/>
  <c r="O25" i="7"/>
  <c r="S6" i="7"/>
  <c r="T6" i="7" s="1"/>
  <c r="S30" i="7"/>
  <c r="O11" i="7"/>
  <c r="S42" i="7"/>
  <c r="S31" i="7"/>
  <c r="S24" i="7"/>
  <c r="X6" i="7"/>
  <c r="X7" i="7" s="1"/>
  <c r="X8" i="7" s="1"/>
  <c r="X9" i="7" s="1"/>
  <c r="W10" i="7"/>
  <c r="O31" i="7"/>
  <c r="S25" i="7"/>
  <c r="O9" i="7"/>
  <c r="W17" i="9"/>
  <c r="S16" i="9"/>
  <c r="S31" i="9"/>
  <c r="O30" i="9"/>
  <c r="S27" i="9"/>
  <c r="S47" i="9"/>
  <c r="S12" i="9"/>
  <c r="S28" i="9"/>
  <c r="O27" i="9"/>
  <c r="O47" i="9"/>
  <c r="W26" i="9"/>
  <c r="S19" i="9"/>
  <c r="O18" i="9"/>
  <c r="W16" i="9"/>
  <c r="W8" i="9"/>
  <c r="S7" i="9"/>
  <c r="W53" i="9"/>
  <c r="W46" i="9"/>
  <c r="S45" i="9"/>
  <c r="S41" i="9"/>
  <c r="S37" i="9"/>
  <c r="O36" i="9"/>
  <c r="S33" i="9"/>
  <c r="W23" i="9"/>
  <c r="S22" i="9"/>
  <c r="W12" i="9"/>
  <c r="S8" i="9"/>
  <c r="W51" i="9"/>
  <c r="S50" i="9"/>
  <c r="S9" i="9"/>
  <c r="O46" i="9"/>
  <c r="O42" i="9"/>
  <c r="W36" i="9"/>
  <c r="S35" i="9"/>
  <c r="O34" i="9"/>
  <c r="S24" i="9"/>
  <c r="W21" i="9"/>
  <c r="S13" i="9"/>
  <c r="S51" i="9"/>
  <c r="S10" i="9"/>
  <c r="W45" i="9"/>
  <c r="S44" i="9"/>
  <c r="S40" i="9"/>
  <c r="S36" i="9"/>
  <c r="W22" i="9"/>
  <c r="S21" i="9"/>
  <c r="O51" i="9"/>
  <c r="O10" i="9"/>
  <c r="O45" i="9"/>
  <c r="O41" i="9"/>
  <c r="O37" i="9"/>
  <c r="O29" i="9"/>
  <c r="O17" i="9"/>
  <c r="O13" i="9"/>
  <c r="O24" i="9"/>
  <c r="O20" i="9"/>
  <c r="X6" i="19"/>
  <c r="X7" i="19" s="1"/>
  <c r="P6" i="19"/>
  <c r="S111" i="19"/>
  <c r="O110" i="19"/>
  <c r="W108" i="19"/>
  <c r="S107" i="19"/>
  <c r="O103" i="19"/>
  <c r="S93" i="19"/>
  <c r="S91" i="19"/>
  <c r="W71" i="19"/>
  <c r="S67" i="19"/>
  <c r="S64" i="19"/>
  <c r="W45" i="19"/>
  <c r="S44" i="19"/>
  <c r="S39" i="19"/>
  <c r="W8" i="19"/>
  <c r="W109" i="19"/>
  <c r="S108" i="19"/>
  <c r="O107" i="19"/>
  <c r="S98" i="19"/>
  <c r="O91" i="19"/>
  <c r="W89" i="19"/>
  <c r="S85" i="19"/>
  <c r="O77" i="19"/>
  <c r="S75" i="19"/>
  <c r="S65" i="19"/>
  <c r="W62" i="19"/>
  <c r="S59" i="19"/>
  <c r="W48" i="19"/>
  <c r="S47" i="19"/>
  <c r="O39" i="19"/>
  <c r="W37" i="19"/>
  <c r="S23" i="19"/>
  <c r="O7" i="19"/>
  <c r="S89" i="19"/>
  <c r="O88" i="19"/>
  <c r="O78" i="19"/>
  <c r="S72" i="19"/>
  <c r="S40" i="19"/>
  <c r="O34" i="19"/>
  <c r="S31" i="19"/>
  <c r="O30" i="19"/>
  <c r="W28" i="19"/>
  <c r="S27" i="19"/>
  <c r="O19" i="19"/>
  <c r="W17" i="19"/>
  <c r="S16" i="19"/>
  <c r="S12" i="19"/>
  <c r="O11" i="19"/>
  <c r="W9" i="19"/>
  <c r="S8" i="19"/>
  <c r="O117" i="19"/>
  <c r="O113" i="19"/>
  <c r="O109" i="19"/>
  <c r="O98" i="19"/>
  <c r="O94" i="19"/>
  <c r="O33" i="19"/>
  <c r="O29" i="19"/>
  <c r="O17" i="19"/>
  <c r="O13" i="19"/>
  <c r="O9" i="19"/>
  <c r="S76" i="19"/>
  <c r="O71" i="19"/>
  <c r="O67" i="19"/>
  <c r="O95" i="19"/>
  <c r="O89" i="19"/>
  <c r="O72" i="19"/>
  <c r="O64" i="19"/>
  <c r="S90" i="19"/>
  <c r="W87" i="19"/>
  <c r="O86" i="19"/>
  <c r="O65" i="19"/>
  <c r="W99" i="19"/>
  <c r="W95" i="19"/>
  <c r="S74" i="19"/>
  <c r="O70" i="19"/>
  <c r="O59" i="19"/>
  <c r="S12" i="18"/>
  <c r="O11" i="18"/>
  <c r="W9" i="18"/>
  <c r="O109" i="18"/>
  <c r="W104" i="18"/>
  <c r="S103" i="18"/>
  <c r="W101" i="18"/>
  <c r="W97" i="18"/>
  <c r="O90" i="18"/>
  <c r="W88" i="18"/>
  <c r="S68" i="18"/>
  <c r="O60" i="18"/>
  <c r="W58" i="18"/>
  <c r="S48" i="18"/>
  <c r="W41" i="18"/>
  <c r="W31" i="18"/>
  <c r="O5" i="18"/>
  <c r="P5" i="18" s="1"/>
  <c r="P6" i="18" s="1"/>
  <c r="S107" i="18"/>
  <c r="S104" i="18"/>
  <c r="O103" i="18"/>
  <c r="S101" i="18"/>
  <c r="S97" i="18"/>
  <c r="W89" i="18"/>
  <c r="S88" i="18"/>
  <c r="W81" i="18"/>
  <c r="S80" i="18"/>
  <c r="W70" i="18"/>
  <c r="S53" i="18"/>
  <c r="S31" i="18"/>
  <c r="O30" i="18"/>
  <c r="S28" i="18"/>
  <c r="S5" i="18"/>
  <c r="T5" i="18" s="1"/>
  <c r="T6" i="18" s="1"/>
  <c r="S105" i="18"/>
  <c r="O101" i="18"/>
  <c r="W99" i="18"/>
  <c r="S89" i="18"/>
  <c r="O80" i="18"/>
  <c r="W77" i="18"/>
  <c r="S76" i="18"/>
  <c r="S73" i="18"/>
  <c r="O72" i="18"/>
  <c r="S70" i="18"/>
  <c r="W60" i="18"/>
  <c r="O31" i="18"/>
  <c r="S7" i="18"/>
  <c r="S112" i="18"/>
  <c r="O111" i="18"/>
  <c r="S109" i="18"/>
  <c r="O105" i="18"/>
  <c r="W103" i="18"/>
  <c r="W100" i="18"/>
  <c r="S99" i="18"/>
  <c r="O93" i="18"/>
  <c r="S90" i="18"/>
  <c r="S85" i="18"/>
  <c r="S77" i="18"/>
  <c r="S74" i="18"/>
  <c r="O70" i="18"/>
  <c r="O66" i="18"/>
  <c r="W52" i="18"/>
  <c r="S45" i="18"/>
  <c r="O77" i="18"/>
  <c r="W64" i="18"/>
  <c r="O85" i="18"/>
  <c r="S59" i="18"/>
  <c r="O42" i="18"/>
  <c r="O10" i="18"/>
  <c r="O113" i="18"/>
  <c r="S100" i="18"/>
  <c r="O82" i="18"/>
  <c r="W50" i="18"/>
  <c r="O68" i="18"/>
  <c r="O46" i="18"/>
  <c r="O37" i="18"/>
  <c r="O7" i="18"/>
  <c r="S113" i="14"/>
  <c r="S100" i="14"/>
  <c r="S94" i="14"/>
  <c r="O93" i="14"/>
  <c r="W81" i="14"/>
  <c r="O69" i="14"/>
  <c r="W67" i="14"/>
  <c r="O54" i="14"/>
  <c r="W40" i="14"/>
  <c r="O21" i="14"/>
  <c r="S18" i="14"/>
  <c r="O113" i="14"/>
  <c r="S105" i="14"/>
  <c r="W102" i="14"/>
  <c r="S101" i="14"/>
  <c r="O94" i="14"/>
  <c r="W73" i="14"/>
  <c r="S61" i="14"/>
  <c r="S45" i="14"/>
  <c r="W41" i="14"/>
  <c r="O29" i="14"/>
  <c r="W20" i="14"/>
  <c r="S19" i="14"/>
  <c r="O101" i="14"/>
  <c r="W99" i="14"/>
  <c r="O88" i="14"/>
  <c r="W74" i="14"/>
  <c r="O67" i="14"/>
  <c r="S46" i="14"/>
  <c r="W21" i="14"/>
  <c r="S20" i="14"/>
  <c r="O19" i="14"/>
  <c r="P6" i="14"/>
  <c r="S6" i="14"/>
  <c r="S112" i="14"/>
  <c r="S106" i="14"/>
  <c r="S103" i="14"/>
  <c r="O102" i="14"/>
  <c r="W100" i="14"/>
  <c r="S99" i="14"/>
  <c r="S96" i="14"/>
  <c r="S83" i="14"/>
  <c r="W80" i="14"/>
  <c r="S74" i="14"/>
  <c r="S69" i="14"/>
  <c r="O68" i="14"/>
  <c r="S47" i="14"/>
  <c r="S42" i="14"/>
  <c r="S28" i="14"/>
  <c r="S21" i="14"/>
  <c r="O20" i="14"/>
  <c r="O107" i="14"/>
  <c r="O108" i="14"/>
  <c r="S93" i="14"/>
  <c r="O84" i="14"/>
  <c r="S80" i="14"/>
  <c r="S73" i="14"/>
  <c r="S66" i="14"/>
  <c r="O7" i="14"/>
  <c r="O109" i="14"/>
  <c r="O105" i="14"/>
  <c r="W103" i="14"/>
  <c r="S102" i="14"/>
  <c r="O81" i="14"/>
  <c r="O74" i="14"/>
  <c r="S67" i="14"/>
  <c r="O13" i="14"/>
  <c r="O112" i="14"/>
  <c r="O106" i="14"/>
  <c r="O87" i="14"/>
  <c r="S76" i="14"/>
  <c r="O46" i="14"/>
  <c r="O41" i="14"/>
  <c r="O14" i="14"/>
  <c r="O38" i="7"/>
  <c r="O18" i="7"/>
  <c r="O14" i="7"/>
  <c r="S52" i="6"/>
  <c r="W49" i="6"/>
  <c r="S40" i="6"/>
  <c r="S31" i="6"/>
  <c r="O60" i="6"/>
  <c r="O34" i="6"/>
  <c r="S26" i="6"/>
  <c r="O25" i="6"/>
  <c r="S22" i="6"/>
  <c r="X6" i="6"/>
  <c r="X7" i="6" s="1"/>
  <c r="X8" i="6" s="1"/>
  <c r="X9" i="6" s="1"/>
  <c r="X10" i="6" s="1"/>
  <c r="W51" i="6"/>
  <c r="S50" i="6"/>
  <c r="W33" i="6"/>
  <c r="S23" i="6"/>
  <c r="O58" i="6"/>
  <c r="O42" i="6"/>
  <c r="S39" i="6"/>
  <c r="W25" i="6"/>
  <c r="S24" i="6"/>
  <c r="O55" i="6"/>
  <c r="O63" i="6"/>
  <c r="O35" i="6"/>
  <c r="O26" i="6"/>
  <c r="O18" i="6"/>
  <c r="O14" i="6"/>
  <c r="O23" i="6"/>
  <c r="O11" i="6"/>
  <c r="S95" i="19"/>
  <c r="S87" i="19"/>
  <c r="S79" i="19"/>
  <c r="W76" i="19"/>
  <c r="S71" i="19"/>
  <c r="S101" i="19"/>
  <c r="O96" i="19"/>
  <c r="S97" i="19"/>
  <c r="W98" i="19"/>
  <c r="S63" i="19"/>
  <c r="S52" i="19"/>
  <c r="S51" i="19"/>
  <c r="W41" i="19"/>
  <c r="W40" i="19"/>
  <c r="S62" i="19"/>
  <c r="S54" i="19"/>
  <c r="S53" i="19"/>
  <c r="O49" i="19"/>
  <c r="O48" i="19"/>
  <c r="S37" i="19"/>
  <c r="O63" i="19"/>
  <c r="S60" i="19"/>
  <c r="S58" i="19"/>
  <c r="S57" i="19"/>
  <c r="O53" i="19"/>
  <c r="O52" i="19"/>
  <c r="W47" i="19"/>
  <c r="S41" i="19"/>
  <c r="O38" i="19"/>
  <c r="O57" i="19"/>
  <c r="S45" i="19"/>
  <c r="O41" i="19"/>
  <c r="W34" i="19"/>
  <c r="S81" i="18"/>
  <c r="W90" i="18"/>
  <c r="O81" i="18"/>
  <c r="O79" i="18"/>
  <c r="O78" i="18"/>
  <c r="S67" i="18"/>
  <c r="S49" i="18"/>
  <c r="O38" i="18"/>
  <c r="W35" i="18"/>
  <c r="W30" i="18"/>
  <c r="W59" i="18"/>
  <c r="S41" i="18"/>
  <c r="S46" i="18"/>
  <c r="S42" i="18"/>
  <c r="O40" i="18"/>
  <c r="S60" i="18"/>
  <c r="S44" i="18"/>
  <c r="O36" i="18"/>
  <c r="S62" i="18"/>
  <c r="S52" i="18"/>
  <c r="W49" i="18"/>
  <c r="O44" i="18"/>
  <c r="S34" i="18"/>
  <c r="S33" i="18"/>
  <c r="O29" i="18"/>
  <c r="S58" i="18"/>
  <c r="O53" i="18"/>
  <c r="S50" i="18"/>
  <c r="W42" i="18"/>
  <c r="S38" i="18"/>
  <c r="S37" i="18"/>
  <c r="O33" i="18"/>
  <c r="O59" i="18"/>
  <c r="W53" i="18"/>
  <c r="S40" i="18"/>
  <c r="S39" i="18"/>
  <c r="O35" i="18"/>
  <c r="O34" i="18"/>
  <c r="S30" i="18"/>
  <c r="S29" i="18"/>
  <c r="W59" i="14"/>
  <c r="S49" i="14"/>
  <c r="S43" i="14"/>
  <c r="S54" i="14"/>
  <c r="O49" i="14"/>
  <c r="W33" i="14"/>
  <c r="O60" i="14"/>
  <c r="O52" i="14"/>
  <c r="W46" i="14"/>
  <c r="S41" i="14"/>
  <c r="O36" i="14"/>
  <c r="O61" i="14"/>
  <c r="S52" i="14"/>
  <c r="W49" i="14"/>
  <c r="O47" i="14"/>
  <c r="S34" i="14"/>
  <c r="S33" i="14"/>
  <c r="S62" i="14"/>
  <c r="O53" i="14"/>
  <c r="W47" i="14"/>
  <c r="O63" i="14"/>
  <c r="W45" i="14"/>
  <c r="S40" i="14"/>
  <c r="O35" i="14"/>
  <c r="O34" i="14"/>
  <c r="S29" i="14"/>
  <c r="O52" i="6"/>
  <c r="S49" i="6"/>
  <c r="O45" i="6"/>
  <c r="W39" i="6"/>
  <c r="S34" i="6"/>
  <c r="S33" i="6"/>
  <c r="O59" i="6"/>
  <c r="O51" i="6"/>
  <c r="O46" i="6"/>
  <c r="W41" i="6"/>
  <c r="W40" i="6"/>
  <c r="S36" i="6"/>
  <c r="S35" i="6"/>
  <c r="O30" i="6"/>
  <c r="W24" i="6"/>
  <c r="S54" i="6"/>
  <c r="O50" i="6"/>
  <c r="S37" i="6"/>
  <c r="O32" i="6"/>
  <c r="O61" i="6"/>
  <c r="W50" i="6"/>
  <c r="S42" i="6"/>
  <c r="S41" i="6"/>
  <c r="O37" i="6"/>
  <c r="O36" i="6"/>
  <c r="W30" i="6"/>
  <c r="S25" i="6"/>
  <c r="S51" i="6"/>
  <c r="S46" i="6"/>
  <c r="S45" i="6"/>
  <c r="O41" i="6"/>
  <c r="O40" i="6"/>
  <c r="W34" i="6"/>
  <c r="S30" i="6"/>
  <c r="S29" i="6"/>
  <c r="X6" i="14"/>
  <c r="T6" i="6"/>
  <c r="T7" i="6" s="1"/>
  <c r="T8" i="6" s="1"/>
  <c r="T9" i="6" s="1"/>
  <c r="P139" i="19"/>
  <c r="M139" i="19"/>
  <c r="L130" i="19"/>
  <c r="L129" i="19"/>
  <c r="L128" i="19"/>
  <c r="M137" i="19" s="1"/>
  <c r="C128" i="19"/>
  <c r="U127" i="19"/>
  <c r="W136" i="19" s="1"/>
  <c r="W140" i="19" s="1"/>
  <c r="Q127" i="19"/>
  <c r="T136" i="19" s="1"/>
  <c r="T140" i="19" s="1"/>
  <c r="L127" i="19"/>
  <c r="C127" i="19"/>
  <c r="U125" i="19"/>
  <c r="Q125" i="19"/>
  <c r="P137" i="18"/>
  <c r="M137" i="18"/>
  <c r="L128" i="18"/>
  <c r="L127" i="18"/>
  <c r="L126" i="18"/>
  <c r="M135" i="18" s="1"/>
  <c r="C126" i="18"/>
  <c r="U125" i="18"/>
  <c r="W134" i="18" s="1"/>
  <c r="W138" i="18" s="1"/>
  <c r="Q125" i="18"/>
  <c r="T134" i="18" s="1"/>
  <c r="T138" i="18" s="1"/>
  <c r="L125" i="18"/>
  <c r="C125" i="18"/>
  <c r="U123" i="18"/>
  <c r="Q123" i="18"/>
  <c r="P6" i="6" l="1"/>
  <c r="P7" i="6" s="1"/>
  <c r="P8" i="6" s="1"/>
  <c r="P9" i="6" s="1"/>
  <c r="P10" i="6" s="1"/>
  <c r="X7" i="9"/>
  <c r="P8" i="9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P35" i="9" s="1"/>
  <c r="P36" i="9" s="1"/>
  <c r="P37" i="9" s="1"/>
  <c r="P38" i="9" s="1"/>
  <c r="P39" i="9" s="1"/>
  <c r="P40" i="9" s="1"/>
  <c r="P41" i="9" s="1"/>
  <c r="P42" i="9" s="1"/>
  <c r="P43" i="9" s="1"/>
  <c r="P44" i="9" s="1"/>
  <c r="P45" i="9" s="1"/>
  <c r="P46" i="9" s="1"/>
  <c r="P47" i="9" s="1"/>
  <c r="P48" i="9" s="1"/>
  <c r="P49" i="9" s="1"/>
  <c r="P50" i="9" s="1"/>
  <c r="P51" i="9" s="1"/>
  <c r="P52" i="9" s="1"/>
  <c r="P53" i="9" s="1"/>
  <c r="P54" i="9" s="1"/>
  <c r="P55" i="9" s="1"/>
  <c r="P56" i="9" s="1"/>
  <c r="P57" i="9" s="1"/>
  <c r="P58" i="9" s="1"/>
  <c r="P59" i="9" s="1"/>
  <c r="P60" i="9" s="1"/>
  <c r="P61" i="9" s="1"/>
  <c r="P62" i="9" s="1"/>
  <c r="T7" i="19"/>
  <c r="T8" i="19" s="1"/>
  <c r="T9" i="19" s="1"/>
  <c r="T10" i="19" s="1"/>
  <c r="T11" i="19" s="1"/>
  <c r="T12" i="19" s="1"/>
  <c r="T13" i="19" s="1"/>
  <c r="T14" i="19" s="1"/>
  <c r="T15" i="19" s="1"/>
  <c r="T16" i="19" s="1"/>
  <c r="T17" i="19" s="1"/>
  <c r="T18" i="19" s="1"/>
  <c r="T19" i="19" s="1"/>
  <c r="T20" i="19" s="1"/>
  <c r="T21" i="19" s="1"/>
  <c r="T22" i="19" s="1"/>
  <c r="T23" i="19" s="1"/>
  <c r="T24" i="19" s="1"/>
  <c r="T25" i="19" s="1"/>
  <c r="T26" i="19" s="1"/>
  <c r="T27" i="19" s="1"/>
  <c r="T28" i="19" s="1"/>
  <c r="T29" i="19" s="1"/>
  <c r="T30" i="19" s="1"/>
  <c r="T31" i="19" s="1"/>
  <c r="T32" i="19" s="1"/>
  <c r="T33" i="19" s="1"/>
  <c r="T34" i="19" s="1"/>
  <c r="T35" i="19" s="1"/>
  <c r="T36" i="19" s="1"/>
  <c r="T37" i="19" s="1"/>
  <c r="T38" i="19" s="1"/>
  <c r="T39" i="19" s="1"/>
  <c r="T40" i="19" s="1"/>
  <c r="T41" i="19" s="1"/>
  <c r="T42" i="19" s="1"/>
  <c r="T43" i="19" s="1"/>
  <c r="T44" i="19" s="1"/>
  <c r="T45" i="19" s="1"/>
  <c r="T46" i="19" s="1"/>
  <c r="T47" i="19" s="1"/>
  <c r="T48" i="19" s="1"/>
  <c r="T49" i="19" s="1"/>
  <c r="T50" i="19" s="1"/>
  <c r="T51" i="19" s="1"/>
  <c r="T52" i="19" s="1"/>
  <c r="T53" i="19" s="1"/>
  <c r="T54" i="19" s="1"/>
  <c r="T55" i="19" s="1"/>
  <c r="T56" i="19" s="1"/>
  <c r="T57" i="19" s="1"/>
  <c r="T58" i="19" s="1"/>
  <c r="T59" i="19" s="1"/>
  <c r="T60" i="19" s="1"/>
  <c r="T61" i="19" s="1"/>
  <c r="T62" i="19" s="1"/>
  <c r="T63" i="19" s="1"/>
  <c r="T64" i="19" s="1"/>
  <c r="T65" i="19" s="1"/>
  <c r="T66" i="19" s="1"/>
  <c r="T67" i="19" s="1"/>
  <c r="T68" i="19" s="1"/>
  <c r="T69" i="19" s="1"/>
  <c r="T70" i="19" s="1"/>
  <c r="T71" i="19" s="1"/>
  <c r="T72" i="19" s="1"/>
  <c r="T73" i="19" s="1"/>
  <c r="T74" i="19" s="1"/>
  <c r="T75" i="19" s="1"/>
  <c r="T76" i="19" s="1"/>
  <c r="T77" i="19" s="1"/>
  <c r="T78" i="19" s="1"/>
  <c r="T79" i="19" s="1"/>
  <c r="T80" i="19" s="1"/>
  <c r="T81" i="19" s="1"/>
  <c r="T82" i="19" s="1"/>
  <c r="T83" i="19" s="1"/>
  <c r="T84" i="19" s="1"/>
  <c r="T85" i="19" s="1"/>
  <c r="T86" i="19" s="1"/>
  <c r="T87" i="19" s="1"/>
  <c r="T88" i="19" s="1"/>
  <c r="T89" i="19" s="1"/>
  <c r="T90" i="19" s="1"/>
  <c r="T91" i="19" s="1"/>
  <c r="T92" i="19" s="1"/>
  <c r="T93" i="19" s="1"/>
  <c r="T94" i="19" s="1"/>
  <c r="T95" i="19" s="1"/>
  <c r="T96" i="19" s="1"/>
  <c r="T97" i="19" s="1"/>
  <c r="T98" i="19" s="1"/>
  <c r="T99" i="19" s="1"/>
  <c r="T100" i="19" s="1"/>
  <c r="T101" i="19" s="1"/>
  <c r="T102" i="19" s="1"/>
  <c r="T103" i="19" s="1"/>
  <c r="T104" i="19" s="1"/>
  <c r="T105" i="19" s="1"/>
  <c r="T106" i="19" s="1"/>
  <c r="T107" i="19" s="1"/>
  <c r="T108" i="19" s="1"/>
  <c r="T109" i="19" s="1"/>
  <c r="T110" i="19" s="1"/>
  <c r="T111" i="19" s="1"/>
  <c r="T112" i="19" s="1"/>
  <c r="T113" i="19" s="1"/>
  <c r="T114" i="19" s="1"/>
  <c r="T115" i="19" s="1"/>
  <c r="T116" i="19" s="1"/>
  <c r="T117" i="19" s="1"/>
  <c r="T118" i="19" s="1"/>
  <c r="T119" i="19" s="1"/>
  <c r="T120" i="19" s="1"/>
  <c r="T121" i="19" s="1"/>
  <c r="T122" i="19" s="1"/>
  <c r="T123" i="19" s="1"/>
  <c r="T7" i="9"/>
  <c r="T8" i="9" s="1"/>
  <c r="T9" i="9" s="1"/>
  <c r="T10" i="9" s="1"/>
  <c r="T11" i="9" s="1"/>
  <c r="T12" i="9" s="1"/>
  <c r="T13" i="9" s="1"/>
  <c r="T14" i="9" s="1"/>
  <c r="T15" i="9" s="1"/>
  <c r="T16" i="9" s="1"/>
  <c r="T17" i="9" s="1"/>
  <c r="T18" i="9" s="1"/>
  <c r="T19" i="9" s="1"/>
  <c r="T20" i="9" s="1"/>
  <c r="T21" i="9" s="1"/>
  <c r="T22" i="9" s="1"/>
  <c r="T23" i="9" s="1"/>
  <c r="T24" i="9" s="1"/>
  <c r="T25" i="9" s="1"/>
  <c r="T26" i="9" s="1"/>
  <c r="T27" i="9" s="1"/>
  <c r="T28" i="9" s="1"/>
  <c r="T29" i="9" s="1"/>
  <c r="T30" i="9" s="1"/>
  <c r="T31" i="9" s="1"/>
  <c r="T32" i="9" s="1"/>
  <c r="T33" i="9" s="1"/>
  <c r="T34" i="9" s="1"/>
  <c r="T35" i="9" s="1"/>
  <c r="T36" i="9" s="1"/>
  <c r="T37" i="9" s="1"/>
  <c r="T38" i="9" s="1"/>
  <c r="T39" i="9" s="1"/>
  <c r="T40" i="9" s="1"/>
  <c r="T41" i="9" s="1"/>
  <c r="T42" i="9" s="1"/>
  <c r="T43" i="9" s="1"/>
  <c r="T44" i="9" s="1"/>
  <c r="T45" i="9" s="1"/>
  <c r="T46" i="9" s="1"/>
  <c r="T47" i="9" s="1"/>
  <c r="T48" i="9" s="1"/>
  <c r="T49" i="9" s="1"/>
  <c r="T50" i="9" s="1"/>
  <c r="T51" i="9" s="1"/>
  <c r="T52" i="9" s="1"/>
  <c r="T53" i="9" s="1"/>
  <c r="T54" i="9" s="1"/>
  <c r="T55" i="9" s="1"/>
  <c r="T56" i="9" s="1"/>
  <c r="T57" i="9" s="1"/>
  <c r="T58" i="9" s="1"/>
  <c r="T59" i="9" s="1"/>
  <c r="T60" i="9" s="1"/>
  <c r="T61" i="9" s="1"/>
  <c r="T62" i="9" s="1"/>
  <c r="P7" i="19"/>
  <c r="P8" i="19" s="1"/>
  <c r="P9" i="19" s="1"/>
  <c r="P10" i="19" s="1"/>
  <c r="P11" i="19" s="1"/>
  <c r="P12" i="19" s="1"/>
  <c r="P13" i="19" s="1"/>
  <c r="P14" i="19" s="1"/>
  <c r="P15" i="19" s="1"/>
  <c r="P16" i="19" s="1"/>
  <c r="P17" i="19" s="1"/>
  <c r="P18" i="19" s="1"/>
  <c r="P19" i="19" s="1"/>
  <c r="P20" i="19" s="1"/>
  <c r="P21" i="19" s="1"/>
  <c r="P22" i="19" s="1"/>
  <c r="P23" i="19" s="1"/>
  <c r="P24" i="19" s="1"/>
  <c r="P25" i="19" s="1"/>
  <c r="P26" i="19" s="1"/>
  <c r="P27" i="19" s="1"/>
  <c r="P28" i="19" s="1"/>
  <c r="P29" i="19" s="1"/>
  <c r="P30" i="19" s="1"/>
  <c r="P31" i="19" s="1"/>
  <c r="P32" i="19" s="1"/>
  <c r="P33" i="19" s="1"/>
  <c r="P34" i="19" s="1"/>
  <c r="P35" i="19" s="1"/>
  <c r="P36" i="19" s="1"/>
  <c r="P37" i="19" s="1"/>
  <c r="P38" i="19" s="1"/>
  <c r="P39" i="19" s="1"/>
  <c r="P40" i="19" s="1"/>
  <c r="P41" i="19" s="1"/>
  <c r="P42" i="19" s="1"/>
  <c r="P43" i="19" s="1"/>
  <c r="P44" i="19" s="1"/>
  <c r="P45" i="19" s="1"/>
  <c r="P46" i="19" s="1"/>
  <c r="P47" i="19" s="1"/>
  <c r="P48" i="19" s="1"/>
  <c r="P49" i="19" s="1"/>
  <c r="P50" i="19" s="1"/>
  <c r="P51" i="19" s="1"/>
  <c r="P52" i="19" s="1"/>
  <c r="P53" i="19" s="1"/>
  <c r="P54" i="19" s="1"/>
  <c r="P55" i="19" s="1"/>
  <c r="P56" i="19" s="1"/>
  <c r="P57" i="19" s="1"/>
  <c r="P58" i="19" s="1"/>
  <c r="P59" i="19" s="1"/>
  <c r="P60" i="19" s="1"/>
  <c r="P61" i="19" s="1"/>
  <c r="P62" i="19" s="1"/>
  <c r="P63" i="19" s="1"/>
  <c r="P64" i="19" s="1"/>
  <c r="P65" i="19" s="1"/>
  <c r="P66" i="19" s="1"/>
  <c r="P67" i="19" s="1"/>
  <c r="P68" i="19" s="1"/>
  <c r="P69" i="19" s="1"/>
  <c r="P70" i="19" s="1"/>
  <c r="P71" i="19" s="1"/>
  <c r="P72" i="19" s="1"/>
  <c r="P73" i="19" s="1"/>
  <c r="P74" i="19" s="1"/>
  <c r="P75" i="19" s="1"/>
  <c r="P76" i="19" s="1"/>
  <c r="P77" i="19" s="1"/>
  <c r="P78" i="19" s="1"/>
  <c r="P79" i="19" s="1"/>
  <c r="P80" i="19" s="1"/>
  <c r="P81" i="19" s="1"/>
  <c r="P82" i="19" s="1"/>
  <c r="P83" i="19" s="1"/>
  <c r="P84" i="19" s="1"/>
  <c r="P85" i="19" s="1"/>
  <c r="P86" i="19" s="1"/>
  <c r="P87" i="19" s="1"/>
  <c r="P88" i="19" s="1"/>
  <c r="P89" i="19" s="1"/>
  <c r="P90" i="19" s="1"/>
  <c r="P91" i="19" s="1"/>
  <c r="P92" i="19" s="1"/>
  <c r="P93" i="19" s="1"/>
  <c r="P94" i="19" s="1"/>
  <c r="P95" i="19" s="1"/>
  <c r="P96" i="19" s="1"/>
  <c r="P97" i="19" s="1"/>
  <c r="P98" i="19" s="1"/>
  <c r="P99" i="19" s="1"/>
  <c r="P100" i="19" s="1"/>
  <c r="P101" i="19" s="1"/>
  <c r="P102" i="19" s="1"/>
  <c r="P103" i="19" s="1"/>
  <c r="P104" i="19" s="1"/>
  <c r="P105" i="19" s="1"/>
  <c r="P106" i="19" s="1"/>
  <c r="P107" i="19" s="1"/>
  <c r="P108" i="19" s="1"/>
  <c r="P109" i="19" s="1"/>
  <c r="P110" i="19" s="1"/>
  <c r="P111" i="19" s="1"/>
  <c r="P112" i="19" s="1"/>
  <c r="P113" i="19" s="1"/>
  <c r="P114" i="19" s="1"/>
  <c r="P115" i="19" s="1"/>
  <c r="P116" i="19" s="1"/>
  <c r="P117" i="19" s="1"/>
  <c r="P118" i="19" s="1"/>
  <c r="P119" i="19" s="1"/>
  <c r="P120" i="19" s="1"/>
  <c r="P121" i="19" s="1"/>
  <c r="P122" i="19" s="1"/>
  <c r="P123" i="19" s="1"/>
  <c r="T10" i="6"/>
  <c r="T11" i="6" s="1"/>
  <c r="T12" i="6" s="1"/>
  <c r="T13" i="6" s="1"/>
  <c r="T14" i="6" s="1"/>
  <c r="T15" i="6" s="1"/>
  <c r="T16" i="6" s="1"/>
  <c r="T17" i="6" s="1"/>
  <c r="T18" i="6" s="1"/>
  <c r="T19" i="6" s="1"/>
  <c r="T20" i="6" s="1"/>
  <c r="T21" i="6" s="1"/>
  <c r="T22" i="6" s="1"/>
  <c r="T23" i="6" s="1"/>
  <c r="T24" i="6" s="1"/>
  <c r="T25" i="6" s="1"/>
  <c r="T26" i="6" s="1"/>
  <c r="T27" i="6" s="1"/>
  <c r="T28" i="6" s="1"/>
  <c r="T29" i="6" s="1"/>
  <c r="T30" i="6" s="1"/>
  <c r="T31" i="6" s="1"/>
  <c r="T32" i="6" s="1"/>
  <c r="T33" i="6" s="1"/>
  <c r="T34" i="6" s="1"/>
  <c r="T35" i="6" s="1"/>
  <c r="T36" i="6" s="1"/>
  <c r="T37" i="6" s="1"/>
  <c r="T38" i="6" s="1"/>
  <c r="T39" i="6" s="1"/>
  <c r="T40" i="6" s="1"/>
  <c r="T41" i="6" s="1"/>
  <c r="T42" i="6" s="1"/>
  <c r="T43" i="6" s="1"/>
  <c r="T44" i="6" s="1"/>
  <c r="T45" i="6" s="1"/>
  <c r="T46" i="6" s="1"/>
  <c r="T47" i="6" s="1"/>
  <c r="T48" i="6" s="1"/>
  <c r="T49" i="6" s="1"/>
  <c r="T50" i="6" s="1"/>
  <c r="T51" i="6" s="1"/>
  <c r="T52" i="6" s="1"/>
  <c r="T53" i="6" s="1"/>
  <c r="T54" i="6" s="1"/>
  <c r="T55" i="6" s="1"/>
  <c r="T56" i="6" s="1"/>
  <c r="T57" i="6" s="1"/>
  <c r="T58" i="6" s="1"/>
  <c r="T59" i="6" s="1"/>
  <c r="T60" i="6" s="1"/>
  <c r="T61" i="6" s="1"/>
  <c r="T62" i="6" s="1"/>
  <c r="T63" i="6" s="1"/>
  <c r="X11" i="6"/>
  <c r="X12" i="6" s="1"/>
  <c r="X13" i="6" s="1"/>
  <c r="X14" i="6" s="1"/>
  <c r="X15" i="6" s="1"/>
  <c r="X16" i="6" s="1"/>
  <c r="X17" i="6" s="1"/>
  <c r="X18" i="6" s="1"/>
  <c r="X19" i="6" s="1"/>
  <c r="X20" i="6" s="1"/>
  <c r="X21" i="6" s="1"/>
  <c r="X22" i="6" s="1"/>
  <c r="X23" i="6" s="1"/>
  <c r="X24" i="6" s="1"/>
  <c r="X25" i="6" s="1"/>
  <c r="X26" i="6" s="1"/>
  <c r="X27" i="6" s="1"/>
  <c r="X28" i="6" s="1"/>
  <c r="X29" i="6" s="1"/>
  <c r="X30" i="6" s="1"/>
  <c r="X31" i="6" s="1"/>
  <c r="X32" i="6" s="1"/>
  <c r="X33" i="6" s="1"/>
  <c r="X34" i="6" s="1"/>
  <c r="X35" i="6" s="1"/>
  <c r="X36" i="6" s="1"/>
  <c r="X37" i="6" s="1"/>
  <c r="X38" i="6" s="1"/>
  <c r="X39" i="6" s="1"/>
  <c r="X40" i="6" s="1"/>
  <c r="X41" i="6" s="1"/>
  <c r="X42" i="6" s="1"/>
  <c r="X43" i="6" s="1"/>
  <c r="X44" i="6" s="1"/>
  <c r="X45" i="6" s="1"/>
  <c r="X46" i="6" s="1"/>
  <c r="X47" i="6" s="1"/>
  <c r="X48" i="6" s="1"/>
  <c r="X49" i="6" s="1"/>
  <c r="X50" i="6" s="1"/>
  <c r="X51" i="6" s="1"/>
  <c r="X52" i="6" s="1"/>
  <c r="X53" i="6" s="1"/>
  <c r="X54" i="6" s="1"/>
  <c r="X55" i="6" s="1"/>
  <c r="X56" i="6" s="1"/>
  <c r="X57" i="6" s="1"/>
  <c r="X58" i="6" s="1"/>
  <c r="X59" i="6" s="1"/>
  <c r="X60" i="6" s="1"/>
  <c r="X61" i="6" s="1"/>
  <c r="X62" i="6" s="1"/>
  <c r="X63" i="6" s="1"/>
  <c r="P7" i="7"/>
  <c r="P8" i="7" s="1"/>
  <c r="P9" i="7" s="1"/>
  <c r="P10" i="7" s="1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P21" i="7" s="1"/>
  <c r="P22" i="7" s="1"/>
  <c r="P23" i="7" s="1"/>
  <c r="P24" i="7" s="1"/>
  <c r="P25" i="7" s="1"/>
  <c r="P26" i="7" s="1"/>
  <c r="P27" i="7" s="1"/>
  <c r="P28" i="7" s="1"/>
  <c r="P29" i="7" s="1"/>
  <c r="P30" i="7" s="1"/>
  <c r="P31" i="7" s="1"/>
  <c r="P32" i="7" s="1"/>
  <c r="P33" i="7" s="1"/>
  <c r="P34" i="7" s="1"/>
  <c r="P35" i="7" s="1"/>
  <c r="P36" i="7" s="1"/>
  <c r="P37" i="7" s="1"/>
  <c r="P38" i="7" s="1"/>
  <c r="P39" i="7" s="1"/>
  <c r="P40" i="7" s="1"/>
  <c r="P41" i="7" s="1"/>
  <c r="P42" i="7" s="1"/>
  <c r="P43" i="7" s="1"/>
  <c r="P44" i="7" s="1"/>
  <c r="P45" i="7" s="1"/>
  <c r="P46" i="7" s="1"/>
  <c r="P47" i="7" s="1"/>
  <c r="P48" i="7" s="1"/>
  <c r="P49" i="7" s="1"/>
  <c r="P50" i="7" s="1"/>
  <c r="P51" i="7" s="1"/>
  <c r="P52" i="7" s="1"/>
  <c r="P53" i="7" s="1"/>
  <c r="P54" i="7" s="1"/>
  <c r="P55" i="7" s="1"/>
  <c r="P56" i="7" s="1"/>
  <c r="P57" i="7" s="1"/>
  <c r="P58" i="7" s="1"/>
  <c r="P59" i="7" s="1"/>
  <c r="P60" i="7" s="1"/>
  <c r="P61" i="7" s="1"/>
  <c r="P62" i="7" s="1"/>
  <c r="P63" i="7" s="1"/>
  <c r="P64" i="7" s="1"/>
  <c r="P65" i="7" s="1"/>
  <c r="T7" i="7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T38" i="7" s="1"/>
  <c r="T39" i="7" s="1"/>
  <c r="T40" i="7" s="1"/>
  <c r="T41" i="7" s="1"/>
  <c r="T42" i="7" s="1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T60" i="7" s="1"/>
  <c r="T61" i="7" s="1"/>
  <c r="T62" i="7" s="1"/>
  <c r="T63" i="7" s="1"/>
  <c r="T64" i="7" s="1"/>
  <c r="T65" i="7" s="1"/>
  <c r="T6" i="14"/>
  <c r="T7" i="14" s="1"/>
  <c r="T8" i="14" s="1"/>
  <c r="T9" i="14" s="1"/>
  <c r="T10" i="14" s="1"/>
  <c r="T11" i="14" s="1"/>
  <c r="T12" i="14" s="1"/>
  <c r="T13" i="14" s="1"/>
  <c r="T14" i="14" s="1"/>
  <c r="T15" i="14" s="1"/>
  <c r="T16" i="14" s="1"/>
  <c r="T17" i="14" s="1"/>
  <c r="T18" i="14" s="1"/>
  <c r="T19" i="14" s="1"/>
  <c r="T20" i="14" s="1"/>
  <c r="T21" i="14" s="1"/>
  <c r="T22" i="14" s="1"/>
  <c r="T23" i="14" s="1"/>
  <c r="T24" i="14" s="1"/>
  <c r="T25" i="14" s="1"/>
  <c r="T26" i="14" s="1"/>
  <c r="T27" i="14" s="1"/>
  <c r="T28" i="14" s="1"/>
  <c r="T29" i="14" s="1"/>
  <c r="T30" i="14" s="1"/>
  <c r="T31" i="14" s="1"/>
  <c r="T32" i="14" s="1"/>
  <c r="T33" i="14" s="1"/>
  <c r="T34" i="14" s="1"/>
  <c r="T35" i="14" s="1"/>
  <c r="T36" i="14" s="1"/>
  <c r="T37" i="14" s="1"/>
  <c r="T38" i="14" s="1"/>
  <c r="T39" i="14" s="1"/>
  <c r="T40" i="14" s="1"/>
  <c r="T41" i="14" s="1"/>
  <c r="T42" i="14" s="1"/>
  <c r="T43" i="14" s="1"/>
  <c r="T44" i="14" s="1"/>
  <c r="T45" i="14" s="1"/>
  <c r="T46" i="14" s="1"/>
  <c r="T47" i="14" s="1"/>
  <c r="T48" i="14" s="1"/>
  <c r="T49" i="14" s="1"/>
  <c r="T50" i="14" s="1"/>
  <c r="T51" i="14" s="1"/>
  <c r="T52" i="14" s="1"/>
  <c r="T53" i="14" s="1"/>
  <c r="T54" i="14" s="1"/>
  <c r="T55" i="14" s="1"/>
  <c r="T56" i="14" s="1"/>
  <c r="T57" i="14" s="1"/>
  <c r="T58" i="14" s="1"/>
  <c r="T59" i="14" s="1"/>
  <c r="T60" i="14" s="1"/>
  <c r="T61" i="14" s="1"/>
  <c r="T62" i="14" s="1"/>
  <c r="T63" i="14" s="1"/>
  <c r="T64" i="14" s="1"/>
  <c r="T65" i="14" s="1"/>
  <c r="T66" i="14" s="1"/>
  <c r="T67" i="14" s="1"/>
  <c r="T68" i="14" s="1"/>
  <c r="T69" i="14" s="1"/>
  <c r="T70" i="14" s="1"/>
  <c r="T71" i="14" s="1"/>
  <c r="T72" i="14" s="1"/>
  <c r="T73" i="14" s="1"/>
  <c r="T74" i="14" s="1"/>
  <c r="T75" i="14" s="1"/>
  <c r="T76" i="14" s="1"/>
  <c r="T77" i="14" s="1"/>
  <c r="T78" i="14" s="1"/>
  <c r="T79" i="14" s="1"/>
  <c r="T80" i="14" s="1"/>
  <c r="T81" i="14" s="1"/>
  <c r="T82" i="14" s="1"/>
  <c r="T83" i="14" s="1"/>
  <c r="T84" i="14" s="1"/>
  <c r="T85" i="14" s="1"/>
  <c r="T86" i="14" s="1"/>
  <c r="T87" i="14" s="1"/>
  <c r="T88" i="14" s="1"/>
  <c r="T89" i="14" s="1"/>
  <c r="T90" i="14" s="1"/>
  <c r="T91" i="14" s="1"/>
  <c r="T92" i="14" s="1"/>
  <c r="T93" i="14" s="1"/>
  <c r="T94" i="14" s="1"/>
  <c r="T95" i="14" s="1"/>
  <c r="T96" i="14" s="1"/>
  <c r="T97" i="14" s="1"/>
  <c r="T98" i="14" s="1"/>
  <c r="T99" i="14" s="1"/>
  <c r="T100" i="14" s="1"/>
  <c r="T101" i="14" s="1"/>
  <c r="T102" i="14" s="1"/>
  <c r="T103" i="14" s="1"/>
  <c r="T104" i="14" s="1"/>
  <c r="T105" i="14" s="1"/>
  <c r="T106" i="14" s="1"/>
  <c r="T107" i="14" s="1"/>
  <c r="T108" i="14" s="1"/>
  <c r="T109" i="14" s="1"/>
  <c r="T110" i="14" s="1"/>
  <c r="T111" i="14" s="1"/>
  <c r="T112" i="14" s="1"/>
  <c r="T113" i="14" s="1"/>
  <c r="T114" i="14" s="1"/>
  <c r="T115" i="14" s="1"/>
  <c r="T116" i="14" s="1"/>
  <c r="T117" i="14" s="1"/>
  <c r="T118" i="14" s="1"/>
  <c r="T119" i="14" s="1"/>
  <c r="T120" i="14" s="1"/>
  <c r="T121" i="14" s="1"/>
  <c r="T122" i="14" s="1"/>
  <c r="T123" i="14" s="1"/>
  <c r="T124" i="14" s="1"/>
  <c r="X7" i="14"/>
  <c r="X8" i="14" s="1"/>
  <c r="X9" i="14" s="1"/>
  <c r="X10" i="14" s="1"/>
  <c r="X11" i="14" s="1"/>
  <c r="X12" i="14" s="1"/>
  <c r="X13" i="14" s="1"/>
  <c r="X14" i="14" s="1"/>
  <c r="X15" i="14" s="1"/>
  <c r="X16" i="14" s="1"/>
  <c r="X17" i="14" s="1"/>
  <c r="X18" i="14" s="1"/>
  <c r="X19" i="14" s="1"/>
  <c r="X20" i="14" s="1"/>
  <c r="X21" i="14" s="1"/>
  <c r="X22" i="14" s="1"/>
  <c r="X23" i="14" s="1"/>
  <c r="X24" i="14" s="1"/>
  <c r="X25" i="14" s="1"/>
  <c r="X26" i="14" s="1"/>
  <c r="X27" i="14" s="1"/>
  <c r="X28" i="14" s="1"/>
  <c r="X29" i="14" s="1"/>
  <c r="X30" i="14" s="1"/>
  <c r="X31" i="14" s="1"/>
  <c r="X32" i="14" s="1"/>
  <c r="X33" i="14" s="1"/>
  <c r="X34" i="14" s="1"/>
  <c r="X35" i="14" s="1"/>
  <c r="X36" i="14" s="1"/>
  <c r="X37" i="14" s="1"/>
  <c r="X38" i="14" s="1"/>
  <c r="X39" i="14" s="1"/>
  <c r="X40" i="14" s="1"/>
  <c r="X41" i="14" s="1"/>
  <c r="X42" i="14" s="1"/>
  <c r="X43" i="14" s="1"/>
  <c r="X44" i="14" s="1"/>
  <c r="X45" i="14" s="1"/>
  <c r="X46" i="14" s="1"/>
  <c r="X47" i="14" s="1"/>
  <c r="X48" i="14" s="1"/>
  <c r="X49" i="14" s="1"/>
  <c r="X50" i="14" s="1"/>
  <c r="X51" i="14" s="1"/>
  <c r="X52" i="14" s="1"/>
  <c r="X53" i="14" s="1"/>
  <c r="X54" i="14" s="1"/>
  <c r="X55" i="14" s="1"/>
  <c r="X56" i="14" s="1"/>
  <c r="X57" i="14" s="1"/>
  <c r="X58" i="14" s="1"/>
  <c r="X59" i="14" s="1"/>
  <c r="X60" i="14" s="1"/>
  <c r="X61" i="14" s="1"/>
  <c r="X62" i="14" s="1"/>
  <c r="X63" i="14" s="1"/>
  <c r="X64" i="14" s="1"/>
  <c r="X65" i="14" s="1"/>
  <c r="X66" i="14" s="1"/>
  <c r="X67" i="14" s="1"/>
  <c r="X68" i="14" s="1"/>
  <c r="X69" i="14" s="1"/>
  <c r="X70" i="14" s="1"/>
  <c r="X71" i="14" s="1"/>
  <c r="X72" i="14" s="1"/>
  <c r="X73" i="14" s="1"/>
  <c r="X74" i="14" s="1"/>
  <c r="X75" i="14" s="1"/>
  <c r="X76" i="14" s="1"/>
  <c r="X77" i="14" s="1"/>
  <c r="X78" i="14" s="1"/>
  <c r="X79" i="14" s="1"/>
  <c r="X80" i="14" s="1"/>
  <c r="X81" i="14" s="1"/>
  <c r="X82" i="14" s="1"/>
  <c r="X83" i="14" s="1"/>
  <c r="X84" i="14" s="1"/>
  <c r="X85" i="14" s="1"/>
  <c r="X86" i="14" s="1"/>
  <c r="X87" i="14" s="1"/>
  <c r="X88" i="14" s="1"/>
  <c r="X89" i="14" s="1"/>
  <c r="X90" i="14" s="1"/>
  <c r="X91" i="14" s="1"/>
  <c r="X92" i="14" s="1"/>
  <c r="X93" i="14" s="1"/>
  <c r="X94" i="14" s="1"/>
  <c r="X95" i="14" s="1"/>
  <c r="X96" i="14" s="1"/>
  <c r="X97" i="14" s="1"/>
  <c r="X98" i="14" s="1"/>
  <c r="X99" i="14" s="1"/>
  <c r="X100" i="14" s="1"/>
  <c r="X101" i="14" s="1"/>
  <c r="X102" i="14" s="1"/>
  <c r="X103" i="14" s="1"/>
  <c r="X104" i="14" s="1"/>
  <c r="X105" i="14" s="1"/>
  <c r="X106" i="14" s="1"/>
  <c r="X107" i="14" s="1"/>
  <c r="X108" i="14" s="1"/>
  <c r="X109" i="14" s="1"/>
  <c r="X110" i="14" s="1"/>
  <c r="X111" i="14" s="1"/>
  <c r="X112" i="14" s="1"/>
  <c r="X113" i="14" s="1"/>
  <c r="X114" i="14" s="1"/>
  <c r="X115" i="14" s="1"/>
  <c r="X116" i="14" s="1"/>
  <c r="X117" i="14" s="1"/>
  <c r="X118" i="14" s="1"/>
  <c r="X119" i="14" s="1"/>
  <c r="X120" i="14" s="1"/>
  <c r="X121" i="14" s="1"/>
  <c r="X122" i="14" s="1"/>
  <c r="X123" i="14" s="1"/>
  <c r="X124" i="14" s="1"/>
  <c r="X9" i="18"/>
  <c r="X10" i="18" s="1"/>
  <c r="X11" i="18" s="1"/>
  <c r="X12" i="18" s="1"/>
  <c r="X13" i="18" s="1"/>
  <c r="X14" i="18" s="1"/>
  <c r="X15" i="18" s="1"/>
  <c r="X16" i="18" s="1"/>
  <c r="X17" i="18" s="1"/>
  <c r="X18" i="18" s="1"/>
  <c r="X19" i="18" s="1"/>
  <c r="X20" i="18" s="1"/>
  <c r="X21" i="18" s="1"/>
  <c r="X22" i="18" s="1"/>
  <c r="X23" i="18" s="1"/>
  <c r="X24" i="18" s="1"/>
  <c r="X25" i="18" s="1"/>
  <c r="X26" i="18" s="1"/>
  <c r="X27" i="18" s="1"/>
  <c r="X28" i="18" s="1"/>
  <c r="X29" i="18" s="1"/>
  <c r="X30" i="18" s="1"/>
  <c r="X31" i="18" s="1"/>
  <c r="X32" i="18" s="1"/>
  <c r="X33" i="18" s="1"/>
  <c r="X34" i="18" s="1"/>
  <c r="X35" i="18" s="1"/>
  <c r="X36" i="18" s="1"/>
  <c r="X37" i="18" s="1"/>
  <c r="X38" i="18" s="1"/>
  <c r="X39" i="18" s="1"/>
  <c r="X40" i="18" s="1"/>
  <c r="X41" i="18" s="1"/>
  <c r="X42" i="18" s="1"/>
  <c r="X43" i="18" s="1"/>
  <c r="X44" i="18" s="1"/>
  <c r="X45" i="18" s="1"/>
  <c r="X46" i="18" s="1"/>
  <c r="X47" i="18" s="1"/>
  <c r="X48" i="18" s="1"/>
  <c r="X49" i="18" s="1"/>
  <c r="X50" i="18" s="1"/>
  <c r="X51" i="18" s="1"/>
  <c r="X52" i="18" s="1"/>
  <c r="X53" i="18" s="1"/>
  <c r="X54" i="18" s="1"/>
  <c r="X55" i="18" s="1"/>
  <c r="X56" i="18" s="1"/>
  <c r="X57" i="18" s="1"/>
  <c r="X58" i="18" s="1"/>
  <c r="X59" i="18" s="1"/>
  <c r="X60" i="18" s="1"/>
  <c r="X61" i="18" s="1"/>
  <c r="X62" i="18" s="1"/>
  <c r="X63" i="18" s="1"/>
  <c r="X64" i="18" s="1"/>
  <c r="X65" i="18" s="1"/>
  <c r="X66" i="18" s="1"/>
  <c r="X67" i="18" s="1"/>
  <c r="X68" i="18" s="1"/>
  <c r="X69" i="18" s="1"/>
  <c r="X70" i="18" s="1"/>
  <c r="X71" i="18" s="1"/>
  <c r="X72" i="18" s="1"/>
  <c r="X73" i="18" s="1"/>
  <c r="X74" i="18" s="1"/>
  <c r="X75" i="18" s="1"/>
  <c r="X76" i="18" s="1"/>
  <c r="X77" i="18" s="1"/>
  <c r="X78" i="18" s="1"/>
  <c r="X79" i="18" s="1"/>
  <c r="X80" i="18" s="1"/>
  <c r="X81" i="18" s="1"/>
  <c r="X82" i="18" s="1"/>
  <c r="X83" i="18" s="1"/>
  <c r="X84" i="18" s="1"/>
  <c r="X85" i="18" s="1"/>
  <c r="X86" i="18" s="1"/>
  <c r="X87" i="18" s="1"/>
  <c r="X88" i="18" s="1"/>
  <c r="X89" i="18" s="1"/>
  <c r="X90" i="18" s="1"/>
  <c r="X91" i="18" s="1"/>
  <c r="X92" i="18" s="1"/>
  <c r="X93" i="18" s="1"/>
  <c r="X94" i="18" s="1"/>
  <c r="X95" i="18" s="1"/>
  <c r="X96" i="18" s="1"/>
  <c r="X97" i="18" s="1"/>
  <c r="X98" i="18" s="1"/>
  <c r="X99" i="18" s="1"/>
  <c r="X100" i="18" s="1"/>
  <c r="X101" i="18" s="1"/>
  <c r="X102" i="18" s="1"/>
  <c r="X103" i="18" s="1"/>
  <c r="X104" i="18" s="1"/>
  <c r="X105" i="18" s="1"/>
  <c r="X106" i="18" s="1"/>
  <c r="X107" i="18" s="1"/>
  <c r="X108" i="18" s="1"/>
  <c r="X109" i="18" s="1"/>
  <c r="X110" i="18" s="1"/>
  <c r="X111" i="18" s="1"/>
  <c r="X112" i="18" s="1"/>
  <c r="X113" i="18" s="1"/>
  <c r="X114" i="18" s="1"/>
  <c r="X115" i="18" s="1"/>
  <c r="X116" i="18" s="1"/>
  <c r="X117" i="18" s="1"/>
  <c r="X118" i="18" s="1"/>
  <c r="X119" i="18" s="1"/>
  <c r="X120" i="18" s="1"/>
  <c r="X121" i="18" s="1"/>
  <c r="X10" i="7"/>
  <c r="X11" i="7" s="1"/>
  <c r="X12" i="7" s="1"/>
  <c r="X13" i="7" s="1"/>
  <c r="X14" i="7" s="1"/>
  <c r="X15" i="7" s="1"/>
  <c r="X16" i="7" s="1"/>
  <c r="X17" i="7" s="1"/>
  <c r="X18" i="7" s="1"/>
  <c r="X19" i="7" s="1"/>
  <c r="X20" i="7" s="1"/>
  <c r="X21" i="7" s="1"/>
  <c r="X22" i="7" s="1"/>
  <c r="X23" i="7" s="1"/>
  <c r="X24" i="7" s="1"/>
  <c r="X25" i="7" s="1"/>
  <c r="X26" i="7" s="1"/>
  <c r="X27" i="7" s="1"/>
  <c r="X28" i="7" s="1"/>
  <c r="X29" i="7" s="1"/>
  <c r="X30" i="7" s="1"/>
  <c r="X31" i="7" s="1"/>
  <c r="X32" i="7" s="1"/>
  <c r="X33" i="7" s="1"/>
  <c r="X34" i="7" s="1"/>
  <c r="X35" i="7" s="1"/>
  <c r="X36" i="7" s="1"/>
  <c r="X37" i="7" s="1"/>
  <c r="X38" i="7" s="1"/>
  <c r="X39" i="7" s="1"/>
  <c r="X40" i="7" s="1"/>
  <c r="X41" i="7" s="1"/>
  <c r="X42" i="7" s="1"/>
  <c r="X43" i="7" s="1"/>
  <c r="X44" i="7" s="1"/>
  <c r="X45" i="7" s="1"/>
  <c r="X46" i="7" s="1"/>
  <c r="X47" i="7" s="1"/>
  <c r="X48" i="7" s="1"/>
  <c r="X49" i="7" s="1"/>
  <c r="X50" i="7" s="1"/>
  <c r="X51" i="7" s="1"/>
  <c r="X52" i="7" s="1"/>
  <c r="X53" i="7" s="1"/>
  <c r="X54" i="7" s="1"/>
  <c r="X55" i="7" s="1"/>
  <c r="X56" i="7" s="1"/>
  <c r="X57" i="7" s="1"/>
  <c r="X58" i="7" s="1"/>
  <c r="X59" i="7" s="1"/>
  <c r="X60" i="7" s="1"/>
  <c r="X61" i="7" s="1"/>
  <c r="X62" i="7" s="1"/>
  <c r="X63" i="7" s="1"/>
  <c r="X64" i="7" s="1"/>
  <c r="X65" i="7" s="1"/>
  <c r="X8" i="9"/>
  <c r="X9" i="9" s="1"/>
  <c r="X10" i="9" s="1"/>
  <c r="X11" i="9" s="1"/>
  <c r="X12" i="9" s="1"/>
  <c r="X13" i="9" s="1"/>
  <c r="X14" i="9" s="1"/>
  <c r="X15" i="9" s="1"/>
  <c r="X16" i="9" s="1"/>
  <c r="X17" i="9" s="1"/>
  <c r="X18" i="9" s="1"/>
  <c r="X19" i="9" s="1"/>
  <c r="X20" i="9" s="1"/>
  <c r="X21" i="9" s="1"/>
  <c r="X22" i="9" s="1"/>
  <c r="X23" i="9" s="1"/>
  <c r="X24" i="9" s="1"/>
  <c r="X25" i="9" s="1"/>
  <c r="X26" i="9" s="1"/>
  <c r="X27" i="9" s="1"/>
  <c r="X28" i="9" s="1"/>
  <c r="X29" i="9" s="1"/>
  <c r="X30" i="9" s="1"/>
  <c r="X31" i="9" s="1"/>
  <c r="X32" i="9" s="1"/>
  <c r="X33" i="9" s="1"/>
  <c r="X34" i="9" s="1"/>
  <c r="X35" i="9" s="1"/>
  <c r="X36" i="9" s="1"/>
  <c r="X37" i="9" s="1"/>
  <c r="X38" i="9" s="1"/>
  <c r="X39" i="9" s="1"/>
  <c r="X40" i="9" s="1"/>
  <c r="X41" i="9" s="1"/>
  <c r="X42" i="9" s="1"/>
  <c r="X43" i="9" s="1"/>
  <c r="X44" i="9" s="1"/>
  <c r="X45" i="9" s="1"/>
  <c r="X46" i="9" s="1"/>
  <c r="X47" i="9" s="1"/>
  <c r="X48" i="9" s="1"/>
  <c r="X49" i="9" s="1"/>
  <c r="X50" i="9" s="1"/>
  <c r="X51" i="9" s="1"/>
  <c r="X52" i="9" s="1"/>
  <c r="X53" i="9" s="1"/>
  <c r="X54" i="9" s="1"/>
  <c r="X55" i="9" s="1"/>
  <c r="X56" i="9" s="1"/>
  <c r="X57" i="9" s="1"/>
  <c r="X58" i="9" s="1"/>
  <c r="X59" i="9" s="1"/>
  <c r="X60" i="9" s="1"/>
  <c r="X61" i="9" s="1"/>
  <c r="X62" i="9" s="1"/>
  <c r="X8" i="19"/>
  <c r="X9" i="19" s="1"/>
  <c r="X10" i="19" s="1"/>
  <c r="X11" i="19" s="1"/>
  <c r="X12" i="19" s="1"/>
  <c r="X13" i="19" s="1"/>
  <c r="X14" i="19" s="1"/>
  <c r="X15" i="19" s="1"/>
  <c r="X16" i="19" s="1"/>
  <c r="X17" i="19" s="1"/>
  <c r="X18" i="19" s="1"/>
  <c r="X19" i="19" s="1"/>
  <c r="X20" i="19" s="1"/>
  <c r="X21" i="19" s="1"/>
  <c r="X22" i="19" s="1"/>
  <c r="X23" i="19" s="1"/>
  <c r="X24" i="19" s="1"/>
  <c r="X25" i="19" s="1"/>
  <c r="X26" i="19" s="1"/>
  <c r="X27" i="19" s="1"/>
  <c r="X28" i="19" s="1"/>
  <c r="X29" i="19" s="1"/>
  <c r="X30" i="19" s="1"/>
  <c r="X31" i="19" s="1"/>
  <c r="X32" i="19" s="1"/>
  <c r="X33" i="19" s="1"/>
  <c r="X34" i="19" s="1"/>
  <c r="X35" i="19" s="1"/>
  <c r="X36" i="19" s="1"/>
  <c r="X37" i="19" s="1"/>
  <c r="X38" i="19" s="1"/>
  <c r="X39" i="19" s="1"/>
  <c r="X40" i="19" s="1"/>
  <c r="X41" i="19" s="1"/>
  <c r="X42" i="19" s="1"/>
  <c r="X43" i="19" s="1"/>
  <c r="X44" i="19" s="1"/>
  <c r="X45" i="19" s="1"/>
  <c r="X46" i="19" s="1"/>
  <c r="X47" i="19" s="1"/>
  <c r="X48" i="19" s="1"/>
  <c r="X49" i="19" s="1"/>
  <c r="X50" i="19" s="1"/>
  <c r="X51" i="19" s="1"/>
  <c r="X52" i="19" s="1"/>
  <c r="X53" i="19" s="1"/>
  <c r="X54" i="19" s="1"/>
  <c r="X55" i="19" s="1"/>
  <c r="X56" i="19" s="1"/>
  <c r="X57" i="19" s="1"/>
  <c r="X58" i="19" s="1"/>
  <c r="X59" i="19" s="1"/>
  <c r="X60" i="19" s="1"/>
  <c r="X61" i="19" s="1"/>
  <c r="X62" i="19" s="1"/>
  <c r="X63" i="19" s="1"/>
  <c r="X64" i="19" s="1"/>
  <c r="X65" i="19" s="1"/>
  <c r="X66" i="19" s="1"/>
  <c r="X67" i="19" s="1"/>
  <c r="X68" i="19" s="1"/>
  <c r="X69" i="19" s="1"/>
  <c r="X70" i="19" s="1"/>
  <c r="X71" i="19" s="1"/>
  <c r="X72" i="19" s="1"/>
  <c r="X73" i="19" s="1"/>
  <c r="X74" i="19" s="1"/>
  <c r="X75" i="19" s="1"/>
  <c r="X76" i="19" s="1"/>
  <c r="X77" i="19" s="1"/>
  <c r="X78" i="19" s="1"/>
  <c r="X79" i="19" s="1"/>
  <c r="X80" i="19" s="1"/>
  <c r="X81" i="19" s="1"/>
  <c r="X82" i="19" s="1"/>
  <c r="X83" i="19" s="1"/>
  <c r="X84" i="19" s="1"/>
  <c r="X85" i="19" s="1"/>
  <c r="X86" i="19" s="1"/>
  <c r="X87" i="19" s="1"/>
  <c r="X88" i="19" s="1"/>
  <c r="X89" i="19" s="1"/>
  <c r="X90" i="19" s="1"/>
  <c r="X91" i="19" s="1"/>
  <c r="X92" i="19" s="1"/>
  <c r="X93" i="19" s="1"/>
  <c r="X94" i="19" s="1"/>
  <c r="X95" i="19" s="1"/>
  <c r="X96" i="19" s="1"/>
  <c r="X97" i="19" s="1"/>
  <c r="X98" i="19" s="1"/>
  <c r="X99" i="19" s="1"/>
  <c r="X100" i="19" s="1"/>
  <c r="X101" i="19" s="1"/>
  <c r="X102" i="19" s="1"/>
  <c r="X103" i="19" s="1"/>
  <c r="X104" i="19" s="1"/>
  <c r="X105" i="19" s="1"/>
  <c r="X106" i="19" s="1"/>
  <c r="X107" i="19" s="1"/>
  <c r="X108" i="19" s="1"/>
  <c r="X109" i="19" s="1"/>
  <c r="X110" i="19" s="1"/>
  <c r="X111" i="19" s="1"/>
  <c r="X112" i="19" s="1"/>
  <c r="X113" i="19" s="1"/>
  <c r="X114" i="19" s="1"/>
  <c r="X115" i="19" s="1"/>
  <c r="X116" i="19" s="1"/>
  <c r="X117" i="19" s="1"/>
  <c r="X118" i="19" s="1"/>
  <c r="X119" i="19" s="1"/>
  <c r="X120" i="19" s="1"/>
  <c r="X121" i="19" s="1"/>
  <c r="X122" i="19" s="1"/>
  <c r="X123" i="19" s="1"/>
  <c r="P136" i="19"/>
  <c r="P140" i="19" s="1"/>
  <c r="W125" i="19"/>
  <c r="P137" i="19"/>
  <c r="P141" i="19" s="1"/>
  <c r="T7" i="18"/>
  <c r="T8" i="18" s="1"/>
  <c r="T9" i="18" s="1"/>
  <c r="T10" i="18" s="1"/>
  <c r="T11" i="18" s="1"/>
  <c r="T12" i="18" s="1"/>
  <c r="T13" i="18" s="1"/>
  <c r="T14" i="18" s="1"/>
  <c r="T15" i="18" s="1"/>
  <c r="T16" i="18" s="1"/>
  <c r="T17" i="18" s="1"/>
  <c r="T18" i="18" s="1"/>
  <c r="T19" i="18" s="1"/>
  <c r="T20" i="18" s="1"/>
  <c r="T21" i="18" s="1"/>
  <c r="T22" i="18" s="1"/>
  <c r="T23" i="18" s="1"/>
  <c r="T24" i="18" s="1"/>
  <c r="T25" i="18" s="1"/>
  <c r="T26" i="18" s="1"/>
  <c r="T27" i="18" s="1"/>
  <c r="T28" i="18" s="1"/>
  <c r="T29" i="18" s="1"/>
  <c r="T30" i="18" s="1"/>
  <c r="T31" i="18" s="1"/>
  <c r="T32" i="18" s="1"/>
  <c r="T33" i="18" s="1"/>
  <c r="T34" i="18" s="1"/>
  <c r="T35" i="18" s="1"/>
  <c r="T36" i="18" s="1"/>
  <c r="T37" i="18" s="1"/>
  <c r="T38" i="18" s="1"/>
  <c r="T39" i="18" s="1"/>
  <c r="T40" i="18" s="1"/>
  <c r="T41" i="18" s="1"/>
  <c r="T42" i="18" s="1"/>
  <c r="T43" i="18" s="1"/>
  <c r="T44" i="18" s="1"/>
  <c r="T45" i="18" s="1"/>
  <c r="T46" i="18" s="1"/>
  <c r="T47" i="18" s="1"/>
  <c r="T48" i="18" s="1"/>
  <c r="T49" i="18" s="1"/>
  <c r="T50" i="18" s="1"/>
  <c r="T51" i="18" s="1"/>
  <c r="T52" i="18" s="1"/>
  <c r="T53" i="18" s="1"/>
  <c r="T54" i="18" s="1"/>
  <c r="T55" i="18" s="1"/>
  <c r="T56" i="18" s="1"/>
  <c r="T57" i="18" s="1"/>
  <c r="T58" i="18" s="1"/>
  <c r="T59" i="18" s="1"/>
  <c r="T60" i="18" s="1"/>
  <c r="T61" i="18" s="1"/>
  <c r="T62" i="18" s="1"/>
  <c r="T63" i="18" s="1"/>
  <c r="T64" i="18" s="1"/>
  <c r="T65" i="18" s="1"/>
  <c r="T66" i="18" s="1"/>
  <c r="T67" i="18" s="1"/>
  <c r="T68" i="18" s="1"/>
  <c r="T69" i="18" s="1"/>
  <c r="T70" i="18" s="1"/>
  <c r="T71" i="18" s="1"/>
  <c r="T72" i="18" s="1"/>
  <c r="T73" i="18" s="1"/>
  <c r="T74" i="18" s="1"/>
  <c r="T75" i="18" s="1"/>
  <c r="T76" i="18" s="1"/>
  <c r="T77" i="18" s="1"/>
  <c r="T78" i="18" s="1"/>
  <c r="T79" i="18" s="1"/>
  <c r="T80" i="18" s="1"/>
  <c r="T81" i="18" s="1"/>
  <c r="T82" i="18" s="1"/>
  <c r="T83" i="18" s="1"/>
  <c r="T84" i="18" s="1"/>
  <c r="T85" i="18" s="1"/>
  <c r="T86" i="18" s="1"/>
  <c r="T87" i="18" s="1"/>
  <c r="T88" i="18" s="1"/>
  <c r="T89" i="18" s="1"/>
  <c r="T90" i="18" s="1"/>
  <c r="T91" i="18" s="1"/>
  <c r="T92" i="18" s="1"/>
  <c r="T93" i="18" s="1"/>
  <c r="T94" i="18" s="1"/>
  <c r="T95" i="18" s="1"/>
  <c r="T96" i="18" s="1"/>
  <c r="T97" i="18" s="1"/>
  <c r="T98" i="18" s="1"/>
  <c r="T99" i="18" s="1"/>
  <c r="T100" i="18" s="1"/>
  <c r="T101" i="18" s="1"/>
  <c r="T102" i="18" s="1"/>
  <c r="T103" i="18" s="1"/>
  <c r="T104" i="18" s="1"/>
  <c r="T105" i="18" s="1"/>
  <c r="T106" i="18" s="1"/>
  <c r="T107" i="18" s="1"/>
  <c r="T108" i="18" s="1"/>
  <c r="T109" i="18" s="1"/>
  <c r="T110" i="18" s="1"/>
  <c r="T111" i="18" s="1"/>
  <c r="T112" i="18" s="1"/>
  <c r="T113" i="18" s="1"/>
  <c r="T114" i="18" s="1"/>
  <c r="T115" i="18" s="1"/>
  <c r="T116" i="18" s="1"/>
  <c r="T117" i="18" s="1"/>
  <c r="T118" i="18" s="1"/>
  <c r="T119" i="18" s="1"/>
  <c r="T120" i="18" s="1"/>
  <c r="T121" i="18" s="1"/>
  <c r="P7" i="18"/>
  <c r="P8" i="18" s="1"/>
  <c r="P9" i="18" s="1"/>
  <c r="P10" i="18" s="1"/>
  <c r="P11" i="18" s="1"/>
  <c r="P12" i="18" s="1"/>
  <c r="P13" i="18" s="1"/>
  <c r="P14" i="18" s="1"/>
  <c r="P15" i="18" s="1"/>
  <c r="P16" i="18" s="1"/>
  <c r="P17" i="18" s="1"/>
  <c r="P18" i="18" s="1"/>
  <c r="P19" i="18" s="1"/>
  <c r="P20" i="18" s="1"/>
  <c r="P21" i="18" s="1"/>
  <c r="P22" i="18" s="1"/>
  <c r="P23" i="18" s="1"/>
  <c r="P24" i="18" s="1"/>
  <c r="P25" i="18" s="1"/>
  <c r="P26" i="18" s="1"/>
  <c r="P27" i="18" s="1"/>
  <c r="P28" i="18" s="1"/>
  <c r="P29" i="18" s="1"/>
  <c r="P30" i="18" s="1"/>
  <c r="P31" i="18" s="1"/>
  <c r="P32" i="18" s="1"/>
  <c r="P33" i="18" s="1"/>
  <c r="P34" i="18" s="1"/>
  <c r="P35" i="18" s="1"/>
  <c r="P36" i="18" s="1"/>
  <c r="P37" i="18" s="1"/>
  <c r="P38" i="18" s="1"/>
  <c r="P39" i="18" s="1"/>
  <c r="P40" i="18" s="1"/>
  <c r="P41" i="18" s="1"/>
  <c r="P42" i="18" s="1"/>
  <c r="P43" i="18" s="1"/>
  <c r="P44" i="18" s="1"/>
  <c r="P45" i="18" s="1"/>
  <c r="P46" i="18" s="1"/>
  <c r="P47" i="18" s="1"/>
  <c r="P48" i="18" s="1"/>
  <c r="P49" i="18" s="1"/>
  <c r="P50" i="18" s="1"/>
  <c r="P51" i="18" s="1"/>
  <c r="P52" i="18" s="1"/>
  <c r="P53" i="18" s="1"/>
  <c r="P54" i="18" s="1"/>
  <c r="P55" i="18" s="1"/>
  <c r="P56" i="18" s="1"/>
  <c r="P57" i="18" s="1"/>
  <c r="P58" i="18" s="1"/>
  <c r="P59" i="18" s="1"/>
  <c r="P60" i="18" s="1"/>
  <c r="P61" i="18" s="1"/>
  <c r="P62" i="18" s="1"/>
  <c r="P63" i="18" s="1"/>
  <c r="P64" i="18" s="1"/>
  <c r="P65" i="18" s="1"/>
  <c r="P66" i="18" s="1"/>
  <c r="P67" i="18" s="1"/>
  <c r="P68" i="18" s="1"/>
  <c r="P69" i="18" s="1"/>
  <c r="P70" i="18" s="1"/>
  <c r="P71" i="18" s="1"/>
  <c r="P72" i="18" s="1"/>
  <c r="P73" i="18" s="1"/>
  <c r="P74" i="18" s="1"/>
  <c r="P75" i="18" s="1"/>
  <c r="P76" i="18" s="1"/>
  <c r="P77" i="18" s="1"/>
  <c r="P78" i="18" s="1"/>
  <c r="P79" i="18" s="1"/>
  <c r="P80" i="18" s="1"/>
  <c r="P81" i="18" s="1"/>
  <c r="P82" i="18" s="1"/>
  <c r="P83" i="18" s="1"/>
  <c r="P84" i="18" s="1"/>
  <c r="P85" i="18" s="1"/>
  <c r="P86" i="18" s="1"/>
  <c r="P87" i="18" s="1"/>
  <c r="P88" i="18" s="1"/>
  <c r="P89" i="18" s="1"/>
  <c r="P90" i="18" s="1"/>
  <c r="P91" i="18" s="1"/>
  <c r="P92" i="18" s="1"/>
  <c r="P93" i="18" s="1"/>
  <c r="P94" i="18" s="1"/>
  <c r="P95" i="18" s="1"/>
  <c r="P96" i="18" s="1"/>
  <c r="P97" i="18" s="1"/>
  <c r="P98" i="18" s="1"/>
  <c r="P99" i="18" s="1"/>
  <c r="P100" i="18" s="1"/>
  <c r="P101" i="18" s="1"/>
  <c r="P102" i="18" s="1"/>
  <c r="P103" i="18" s="1"/>
  <c r="P104" i="18" s="1"/>
  <c r="P105" i="18" s="1"/>
  <c r="P106" i="18" s="1"/>
  <c r="P107" i="18" s="1"/>
  <c r="P108" i="18" s="1"/>
  <c r="P109" i="18" s="1"/>
  <c r="P110" i="18" s="1"/>
  <c r="P111" i="18" s="1"/>
  <c r="P112" i="18" s="1"/>
  <c r="P113" i="18" s="1"/>
  <c r="P114" i="18" s="1"/>
  <c r="P115" i="18" s="1"/>
  <c r="P116" i="18" s="1"/>
  <c r="P117" i="18" s="1"/>
  <c r="P118" i="18" s="1"/>
  <c r="P119" i="18" s="1"/>
  <c r="P120" i="18" s="1"/>
  <c r="P121" i="18" s="1"/>
  <c r="P135" i="18"/>
  <c r="P139" i="18" s="1"/>
  <c r="P134" i="18"/>
  <c r="P138" i="18" s="1"/>
  <c r="P7" i="14"/>
  <c r="P8" i="14" s="1"/>
  <c r="P9" i="14" s="1"/>
  <c r="P10" i="14" s="1"/>
  <c r="P11" i="14" s="1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P44" i="14" s="1"/>
  <c r="P45" i="14" s="1"/>
  <c r="P46" i="14" s="1"/>
  <c r="P47" i="14" s="1"/>
  <c r="P48" i="14" s="1"/>
  <c r="P49" i="14" s="1"/>
  <c r="P50" i="14" s="1"/>
  <c r="P51" i="14" s="1"/>
  <c r="P52" i="14" s="1"/>
  <c r="P53" i="14" s="1"/>
  <c r="P54" i="14" s="1"/>
  <c r="P55" i="14" s="1"/>
  <c r="P56" i="14" s="1"/>
  <c r="P57" i="14" s="1"/>
  <c r="P58" i="14" s="1"/>
  <c r="P59" i="14" s="1"/>
  <c r="P60" i="14" s="1"/>
  <c r="P61" i="14" s="1"/>
  <c r="P62" i="14" s="1"/>
  <c r="P63" i="14" s="1"/>
  <c r="P64" i="14" s="1"/>
  <c r="P65" i="14" s="1"/>
  <c r="P66" i="14" s="1"/>
  <c r="P67" i="14" s="1"/>
  <c r="P68" i="14" s="1"/>
  <c r="P69" i="14" s="1"/>
  <c r="P70" i="14" s="1"/>
  <c r="P71" i="14" s="1"/>
  <c r="P72" i="14" s="1"/>
  <c r="P73" i="14" s="1"/>
  <c r="P74" i="14" s="1"/>
  <c r="P75" i="14" s="1"/>
  <c r="P76" i="14" s="1"/>
  <c r="P77" i="14" s="1"/>
  <c r="P78" i="14" s="1"/>
  <c r="P79" i="14" s="1"/>
  <c r="P80" i="14" s="1"/>
  <c r="P81" i="14" s="1"/>
  <c r="P82" i="14" s="1"/>
  <c r="P83" i="14" s="1"/>
  <c r="P84" i="14" s="1"/>
  <c r="P85" i="14" s="1"/>
  <c r="P86" i="14" s="1"/>
  <c r="P87" i="14" s="1"/>
  <c r="P88" i="14" s="1"/>
  <c r="P89" i="14" s="1"/>
  <c r="P90" i="14" s="1"/>
  <c r="P91" i="14" s="1"/>
  <c r="P92" i="14" s="1"/>
  <c r="P93" i="14" s="1"/>
  <c r="P94" i="14" s="1"/>
  <c r="P95" i="14" s="1"/>
  <c r="P96" i="14" s="1"/>
  <c r="P97" i="14" s="1"/>
  <c r="P98" i="14" s="1"/>
  <c r="P99" i="14" s="1"/>
  <c r="P100" i="14" s="1"/>
  <c r="P101" i="14" s="1"/>
  <c r="P102" i="14" s="1"/>
  <c r="P103" i="14" s="1"/>
  <c r="P104" i="14" s="1"/>
  <c r="P105" i="14" s="1"/>
  <c r="P106" i="14" s="1"/>
  <c r="P107" i="14" s="1"/>
  <c r="P108" i="14" s="1"/>
  <c r="P109" i="14" s="1"/>
  <c r="P110" i="14" s="1"/>
  <c r="P111" i="14" s="1"/>
  <c r="P112" i="14" s="1"/>
  <c r="P113" i="14" s="1"/>
  <c r="P114" i="14" s="1"/>
  <c r="P115" i="14" s="1"/>
  <c r="P116" i="14" s="1"/>
  <c r="P117" i="14" s="1"/>
  <c r="P118" i="14" s="1"/>
  <c r="P119" i="14" s="1"/>
  <c r="P120" i="14" s="1"/>
  <c r="P121" i="14" s="1"/>
  <c r="P122" i="14" s="1"/>
  <c r="P123" i="14" s="1"/>
  <c r="P124" i="14" s="1"/>
  <c r="P11" i="6"/>
  <c r="P12" i="6" s="1"/>
  <c r="P13" i="6" s="1"/>
  <c r="P14" i="6" s="1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P48" i="6" s="1"/>
  <c r="P49" i="6" s="1"/>
  <c r="P50" i="6" s="1"/>
  <c r="P51" i="6" s="1"/>
  <c r="P52" i="6" s="1"/>
  <c r="P53" i="6" s="1"/>
  <c r="P54" i="6" s="1"/>
  <c r="P55" i="6" s="1"/>
  <c r="P56" i="6" s="1"/>
  <c r="P57" i="6" s="1"/>
  <c r="P58" i="6" s="1"/>
  <c r="P59" i="6" s="1"/>
  <c r="P60" i="6" s="1"/>
  <c r="P61" i="6" s="1"/>
  <c r="P62" i="6" s="1"/>
  <c r="P63" i="6" s="1"/>
  <c r="M128" i="19"/>
  <c r="M138" i="19" s="1"/>
  <c r="W148" i="19" s="1"/>
  <c r="C129" i="19"/>
  <c r="M130" i="19"/>
  <c r="S125" i="19"/>
  <c r="U128" i="19"/>
  <c r="V125" i="19"/>
  <c r="W141" i="19" s="1"/>
  <c r="R125" i="19"/>
  <c r="T141" i="19" s="1"/>
  <c r="Q128" i="19"/>
  <c r="T139" i="19"/>
  <c r="M125" i="19"/>
  <c r="M140" i="19" s="1"/>
  <c r="M136" i="19"/>
  <c r="M129" i="19"/>
  <c r="P138" i="19" s="1"/>
  <c r="W149" i="19" s="1"/>
  <c r="M126" i="18"/>
  <c r="M136" i="18" s="1"/>
  <c r="W146" i="18" s="1"/>
  <c r="C127" i="18"/>
  <c r="M128" i="18"/>
  <c r="M123" i="18"/>
  <c r="M138" i="18" s="1"/>
  <c r="R123" i="18"/>
  <c r="T139" i="18" s="1"/>
  <c r="Q126" i="18"/>
  <c r="T137" i="18"/>
  <c r="S123" i="18"/>
  <c r="U126" i="18"/>
  <c r="V123" i="18"/>
  <c r="W139" i="18" s="1"/>
  <c r="W123" i="18"/>
  <c r="M134" i="18"/>
  <c r="M127" i="18"/>
  <c r="P136" i="18" s="1"/>
  <c r="W147" i="18" s="1"/>
  <c r="P140" i="18" l="1"/>
  <c r="P141" i="18" s="1"/>
  <c r="V147" i="18" s="1"/>
  <c r="P142" i="19"/>
  <c r="P143" i="19" s="1"/>
  <c r="V149" i="19" s="1"/>
  <c r="W139" i="19"/>
  <c r="W137" i="18"/>
  <c r="R128" i="19"/>
  <c r="T137" i="19"/>
  <c r="T138" i="19" s="1"/>
  <c r="W150" i="19" s="1"/>
  <c r="N125" i="19"/>
  <c r="M141" i="19" s="1"/>
  <c r="V128" i="19"/>
  <c r="W137" i="19"/>
  <c r="W138" i="19" s="1"/>
  <c r="W151" i="19" s="1"/>
  <c r="W142" i="19"/>
  <c r="W143" i="19" s="1"/>
  <c r="V151" i="19" s="1"/>
  <c r="P151" i="19"/>
  <c r="W126" i="19"/>
  <c r="S126" i="19"/>
  <c r="T142" i="19"/>
  <c r="T143" i="19" s="1"/>
  <c r="V150" i="19" s="1"/>
  <c r="P150" i="19"/>
  <c r="R126" i="18"/>
  <c r="T135" i="18"/>
  <c r="T136" i="18" s="1"/>
  <c r="W148" i="18" s="1"/>
  <c r="W140" i="18"/>
  <c r="W141" i="18" s="1"/>
  <c r="V149" i="18" s="1"/>
  <c r="P149" i="18"/>
  <c r="W124" i="18"/>
  <c r="N123" i="18"/>
  <c r="M139" i="18" s="1"/>
  <c r="V126" i="18"/>
  <c r="W135" i="18"/>
  <c r="W136" i="18" s="1"/>
  <c r="W149" i="18" s="1"/>
  <c r="S124" i="18"/>
  <c r="T140" i="18"/>
  <c r="T141" i="18" s="1"/>
  <c r="V148" i="18" s="1"/>
  <c r="P148" i="18"/>
  <c r="C67" i="9"/>
  <c r="C129" i="14"/>
  <c r="C70" i="7"/>
  <c r="C68" i="6"/>
  <c r="C187" i="1"/>
  <c r="C66" i="9"/>
  <c r="T78" i="9"/>
  <c r="P78" i="9"/>
  <c r="M78" i="9"/>
  <c r="P147" i="18" l="1"/>
  <c r="P149" i="19"/>
  <c r="X126" i="19"/>
  <c r="O125" i="19"/>
  <c r="O123" i="18"/>
  <c r="C68" i="9"/>
  <c r="T140" i="14"/>
  <c r="P140" i="14"/>
  <c r="M140" i="14"/>
  <c r="C128" i="14"/>
  <c r="W81" i="7"/>
  <c r="T81" i="7"/>
  <c r="P81" i="7"/>
  <c r="M81" i="7"/>
  <c r="C69" i="7"/>
  <c r="C67" i="6"/>
  <c r="C69" i="6" s="1"/>
  <c r="T79" i="6"/>
  <c r="P79" i="6"/>
  <c r="M79" i="6"/>
  <c r="C186" i="1"/>
  <c r="C188" i="1" s="1"/>
  <c r="P198" i="1"/>
  <c r="M198" i="1"/>
  <c r="T126" i="19" l="1"/>
  <c r="T124" i="18"/>
  <c r="X124" i="18"/>
  <c r="O126" i="19"/>
  <c r="M143" i="19" s="1"/>
  <c r="V148" i="19" s="1"/>
  <c r="P148" i="19"/>
  <c r="P152" i="19" s="1"/>
  <c r="V152" i="19" s="1"/>
  <c r="M142" i="19"/>
  <c r="O124" i="18"/>
  <c r="M141" i="18" s="1"/>
  <c r="V146" i="18" s="1"/>
  <c r="P146" i="18"/>
  <c r="P150" i="18" s="1"/>
  <c r="V150" i="18" s="1"/>
  <c r="M140" i="18"/>
  <c r="C130" i="14"/>
  <c r="C71" i="7"/>
  <c r="P126" i="19" l="1"/>
  <c r="P124" i="18"/>
  <c r="U186" i="1"/>
  <c r="W195" i="1" s="1"/>
  <c r="W199" i="1" s="1"/>
  <c r="U184" i="1"/>
  <c r="L131" i="14" l="1"/>
  <c r="L130" i="14"/>
  <c r="L129" i="14"/>
  <c r="U128" i="14"/>
  <c r="W137" i="14" s="1"/>
  <c r="W141" i="14" s="1"/>
  <c r="Q128" i="14"/>
  <c r="T137" i="14" s="1"/>
  <c r="T141" i="14" s="1"/>
  <c r="L128" i="14"/>
  <c r="U126" i="14"/>
  <c r="Q126" i="14"/>
  <c r="L69" i="9"/>
  <c r="L68" i="9"/>
  <c r="L67" i="9"/>
  <c r="M76" i="9" s="1"/>
  <c r="U66" i="9"/>
  <c r="W75" i="9" s="1"/>
  <c r="W79" i="9" s="1"/>
  <c r="Q66" i="9"/>
  <c r="T75" i="9" s="1"/>
  <c r="T79" i="9" s="1"/>
  <c r="L66" i="9"/>
  <c r="U64" i="9"/>
  <c r="Q64" i="9"/>
  <c r="L72" i="7"/>
  <c r="L71" i="7"/>
  <c r="L70" i="7"/>
  <c r="M79" i="7" s="1"/>
  <c r="U69" i="7"/>
  <c r="W78" i="7" s="1"/>
  <c r="W82" i="7" s="1"/>
  <c r="Q69" i="7"/>
  <c r="T78" i="7" s="1"/>
  <c r="T82" i="7" s="1"/>
  <c r="L69" i="7"/>
  <c r="U67" i="7"/>
  <c r="Q67" i="7"/>
  <c r="L70" i="6"/>
  <c r="L69" i="6"/>
  <c r="P77" i="6" s="1"/>
  <c r="P81" i="6" s="1"/>
  <c r="L68" i="6"/>
  <c r="U67" i="6"/>
  <c r="W76" i="6" s="1"/>
  <c r="W80" i="6" s="1"/>
  <c r="Q67" i="6"/>
  <c r="T76" i="6" s="1"/>
  <c r="T80" i="6" s="1"/>
  <c r="L67" i="6"/>
  <c r="U65" i="6"/>
  <c r="Q65" i="6"/>
  <c r="Q186" i="1"/>
  <c r="T195" i="1" s="1"/>
  <c r="T199" i="1" s="1"/>
  <c r="L189" i="1"/>
  <c r="N5" i="1"/>
  <c r="O5" i="1" s="1"/>
  <c r="L188" i="1"/>
  <c r="M196" i="1"/>
  <c r="L186" i="1"/>
  <c r="P195" i="1" s="1"/>
  <c r="P199" i="1" s="1"/>
  <c r="Q184" i="1"/>
  <c r="P196" i="1" l="1"/>
  <c r="P200" i="1" s="1"/>
  <c r="P201" i="1" s="1"/>
  <c r="P76" i="9"/>
  <c r="P80" i="9" s="1"/>
  <c r="P75" i="9"/>
  <c r="P79" i="9" s="1"/>
  <c r="M75" i="9"/>
  <c r="M137" i="14"/>
  <c r="P137" i="14"/>
  <c r="P141" i="14" s="1"/>
  <c r="M129" i="14"/>
  <c r="M139" i="14" s="1"/>
  <c r="W149" i="14" s="1"/>
  <c r="M138" i="14"/>
  <c r="M130" i="14"/>
  <c r="P139" i="14" s="1"/>
  <c r="W150" i="14" s="1"/>
  <c r="P138" i="14"/>
  <c r="P142" i="14" s="1"/>
  <c r="P78" i="7"/>
  <c r="P82" i="7" s="1"/>
  <c r="M78" i="7"/>
  <c r="M71" i="7"/>
  <c r="P80" i="7" s="1"/>
  <c r="W91" i="7" s="1"/>
  <c r="P79" i="7"/>
  <c r="P83" i="7" s="1"/>
  <c r="M77" i="6"/>
  <c r="P76" i="6"/>
  <c r="P80" i="6" s="1"/>
  <c r="P82" i="6" s="1"/>
  <c r="M76" i="6"/>
  <c r="T198" i="1"/>
  <c r="M195" i="1"/>
  <c r="Q187" i="1"/>
  <c r="M189" i="1"/>
  <c r="M131" i="14"/>
  <c r="S126" i="14"/>
  <c r="V126" i="14"/>
  <c r="W142" i="14" s="1"/>
  <c r="U129" i="14"/>
  <c r="M126" i="14"/>
  <c r="M141" i="14" s="1"/>
  <c r="N126" i="14"/>
  <c r="M142" i="14" s="1"/>
  <c r="R126" i="14"/>
  <c r="T142" i="14" s="1"/>
  <c r="Q129" i="14"/>
  <c r="M68" i="9"/>
  <c r="P77" i="9" s="1"/>
  <c r="W88" i="9" s="1"/>
  <c r="M67" i="9"/>
  <c r="M77" i="9" s="1"/>
  <c r="W87" i="9" s="1"/>
  <c r="M69" i="9"/>
  <c r="S64" i="9"/>
  <c r="V64" i="9"/>
  <c r="W80" i="9" s="1"/>
  <c r="M64" i="9"/>
  <c r="M79" i="9" s="1"/>
  <c r="N64" i="9"/>
  <c r="M80" i="9" s="1"/>
  <c r="Q67" i="9"/>
  <c r="R64" i="9"/>
  <c r="T80" i="9" s="1"/>
  <c r="M70" i="7"/>
  <c r="M80" i="7" s="1"/>
  <c r="W90" i="7" s="1"/>
  <c r="M72" i="7"/>
  <c r="S67" i="7"/>
  <c r="V67" i="7"/>
  <c r="W83" i="7" s="1"/>
  <c r="U70" i="7"/>
  <c r="M67" i="7"/>
  <c r="M82" i="7" s="1"/>
  <c r="R67" i="7"/>
  <c r="T83" i="7" s="1"/>
  <c r="Q70" i="7"/>
  <c r="M68" i="6"/>
  <c r="M78" i="6" s="1"/>
  <c r="W88" i="6" s="1"/>
  <c r="M69" i="6"/>
  <c r="P78" i="6" s="1"/>
  <c r="W89" i="6" s="1"/>
  <c r="M70" i="6"/>
  <c r="S65" i="6"/>
  <c r="V65" i="6"/>
  <c r="W81" i="6" s="1"/>
  <c r="U68" i="6"/>
  <c r="R65" i="6"/>
  <c r="T81" i="6" s="1"/>
  <c r="Q68" i="6"/>
  <c r="M65" i="6"/>
  <c r="M80" i="6" s="1"/>
  <c r="R184" i="1"/>
  <c r="T200" i="1" s="1"/>
  <c r="N184" i="1"/>
  <c r="M200" i="1" s="1"/>
  <c r="M184" i="1"/>
  <c r="M199" i="1" s="1"/>
  <c r="M188" i="1"/>
  <c r="M187" i="1"/>
  <c r="M197" i="1" s="1"/>
  <c r="W207" i="1" s="1"/>
  <c r="S184" i="1" l="1"/>
  <c r="P209" i="1" s="1"/>
  <c r="P143" i="14"/>
  <c r="P150" i="14" s="1"/>
  <c r="P84" i="7"/>
  <c r="P91" i="7" s="1"/>
  <c r="W184" i="1"/>
  <c r="V184" i="1"/>
  <c r="W200" i="1" s="1"/>
  <c r="W198" i="1"/>
  <c r="U187" i="1"/>
  <c r="W78" i="9"/>
  <c r="U67" i="9"/>
  <c r="V67" i="9" s="1"/>
  <c r="P81" i="9"/>
  <c r="W140" i="14"/>
  <c r="W79" i="6"/>
  <c r="P83" i="6"/>
  <c r="V89" i="6" s="1"/>
  <c r="P89" i="6"/>
  <c r="S65" i="9"/>
  <c r="P89" i="9"/>
  <c r="T81" i="9"/>
  <c r="T82" i="9" s="1"/>
  <c r="V89" i="9" s="1"/>
  <c r="R67" i="9"/>
  <c r="T76" i="9"/>
  <c r="T77" i="9" s="1"/>
  <c r="W89" i="9" s="1"/>
  <c r="R129" i="14"/>
  <c r="T138" i="14"/>
  <c r="T139" i="14" s="1"/>
  <c r="W151" i="14" s="1"/>
  <c r="V129" i="14"/>
  <c r="W138" i="14"/>
  <c r="W139" i="14" s="1"/>
  <c r="W152" i="14" s="1"/>
  <c r="S127" i="14"/>
  <c r="T143" i="14"/>
  <c r="T144" i="14" s="1"/>
  <c r="V151" i="14" s="1"/>
  <c r="P151" i="14"/>
  <c r="V70" i="7"/>
  <c r="W79" i="7"/>
  <c r="W80" i="7" s="1"/>
  <c r="W93" i="7" s="1"/>
  <c r="S68" i="7"/>
  <c r="T84" i="7"/>
  <c r="T85" i="7" s="1"/>
  <c r="V92" i="7" s="1"/>
  <c r="P92" i="7"/>
  <c r="R70" i="7"/>
  <c r="T79" i="7"/>
  <c r="T80" i="7" s="1"/>
  <c r="W92" i="7" s="1"/>
  <c r="V68" i="6"/>
  <c r="W77" i="6"/>
  <c r="W78" i="6" s="1"/>
  <c r="W91" i="6" s="1"/>
  <c r="S66" i="6"/>
  <c r="P90" i="6"/>
  <c r="T82" i="6"/>
  <c r="T83" i="6" s="1"/>
  <c r="V90" i="6" s="1"/>
  <c r="R68" i="6"/>
  <c r="T77" i="6"/>
  <c r="T78" i="6" s="1"/>
  <c r="W90" i="6" s="1"/>
  <c r="P202" i="1"/>
  <c r="V208" i="1" s="1"/>
  <c r="P208" i="1"/>
  <c r="P197" i="1"/>
  <c r="W208" i="1" s="1"/>
  <c r="R187" i="1"/>
  <c r="T196" i="1"/>
  <c r="T197" i="1" s="1"/>
  <c r="W209" i="1" s="1"/>
  <c r="O184" i="1"/>
  <c r="P207" i="1" s="1"/>
  <c r="O126" i="14"/>
  <c r="W126" i="14"/>
  <c r="O64" i="9"/>
  <c r="T65" i="9"/>
  <c r="N67" i="7"/>
  <c r="M83" i="7" s="1"/>
  <c r="W67" i="7"/>
  <c r="N65" i="6"/>
  <c r="M81" i="6" s="1"/>
  <c r="T201" i="1" l="1"/>
  <c r="T202" i="1" s="1"/>
  <c r="V209" i="1" s="1"/>
  <c r="S185" i="1"/>
  <c r="P144" i="14"/>
  <c r="V150" i="14" s="1"/>
  <c r="P85" i="7"/>
  <c r="V91" i="7" s="1"/>
  <c r="V187" i="1"/>
  <c r="W196" i="1"/>
  <c r="W197" i="1" s="1"/>
  <c r="W210" i="1" s="1"/>
  <c r="P210" i="1"/>
  <c r="P211" i="1" s="1"/>
  <c r="V211" i="1" s="1"/>
  <c r="W185" i="1"/>
  <c r="W201" i="1"/>
  <c r="W202" i="1" s="1"/>
  <c r="V210" i="1" s="1"/>
  <c r="W76" i="9"/>
  <c r="W77" i="9" s="1"/>
  <c r="W90" i="9" s="1"/>
  <c r="P82" i="9"/>
  <c r="V88" i="9" s="1"/>
  <c r="P88" i="9"/>
  <c r="X65" i="9"/>
  <c r="W64" i="9"/>
  <c r="W65" i="6"/>
  <c r="O65" i="9"/>
  <c r="M82" i="9" s="1"/>
  <c r="V87" i="9" s="1"/>
  <c r="P87" i="9"/>
  <c r="M81" i="9"/>
  <c r="W127" i="14"/>
  <c r="W143" i="14"/>
  <c r="W144" i="14" s="1"/>
  <c r="V152" i="14" s="1"/>
  <c r="P152" i="14"/>
  <c r="O127" i="14"/>
  <c r="M144" i="14" s="1"/>
  <c r="V149" i="14" s="1"/>
  <c r="M143" i="14"/>
  <c r="P149" i="14"/>
  <c r="W68" i="7"/>
  <c r="W84" i="7"/>
  <c r="W85" i="7" s="1"/>
  <c r="V93" i="7" s="1"/>
  <c r="P93" i="7"/>
  <c r="O185" i="1"/>
  <c r="M202" i="1" s="1"/>
  <c r="V207" i="1" s="1"/>
  <c r="M201" i="1"/>
  <c r="P127" i="14"/>
  <c r="T127" i="14"/>
  <c r="T68" i="7"/>
  <c r="O67" i="7"/>
  <c r="X66" i="6"/>
  <c r="T66" i="6"/>
  <c r="O65" i="6"/>
  <c r="W65" i="9" l="1"/>
  <c r="P90" i="9"/>
  <c r="P91" i="9" s="1"/>
  <c r="V91" i="9" s="1"/>
  <c r="W81" i="9"/>
  <c r="W82" i="9" s="1"/>
  <c r="V90" i="9" s="1"/>
  <c r="W82" i="6"/>
  <c r="W83" i="6" s="1"/>
  <c r="V91" i="6" s="1"/>
  <c r="W66" i="6"/>
  <c r="P91" i="6"/>
  <c r="P153" i="14"/>
  <c r="V153" i="14" s="1"/>
  <c r="O68" i="7"/>
  <c r="M85" i="7" s="1"/>
  <c r="V90" i="7" s="1"/>
  <c r="P90" i="7"/>
  <c r="P94" i="7" s="1"/>
  <c r="V94" i="7" s="1"/>
  <c r="M84" i="7"/>
  <c r="O66" i="6"/>
  <c r="M83" i="6" s="1"/>
  <c r="V88" i="6" s="1"/>
  <c r="M82" i="6"/>
  <c r="P88" i="6"/>
  <c r="X127" i="14"/>
  <c r="P65" i="9"/>
  <c r="X68" i="7"/>
  <c r="P66" i="6"/>
  <c r="P92" i="6" l="1"/>
  <c r="V92" i="6" s="1"/>
  <c r="P68" i="7"/>
  <c r="X5" i="1" l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P5" i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T5" i="1"/>
  <c r="T6" i="1" s="1"/>
  <c r="T7" i="1" s="1"/>
  <c r="T8" i="1" s="1"/>
  <c r="T9" i="1" l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X185" i="1"/>
  <c r="P185" i="1"/>
  <c r="T185" i="1" l="1"/>
</calcChain>
</file>

<file path=xl/sharedStrings.xml><?xml version="1.0" encoding="utf-8"?>
<sst xmlns="http://schemas.openxmlformats.org/spreadsheetml/2006/main" count="3332" uniqueCount="283">
  <si>
    <t>Bet No</t>
  </si>
  <si>
    <t>Date</t>
  </si>
  <si>
    <t>Time</t>
  </si>
  <si>
    <t>Plan</t>
  </si>
  <si>
    <t>Track</t>
  </si>
  <si>
    <t>Race</t>
  </si>
  <si>
    <t>TAB</t>
  </si>
  <si>
    <t>Horse</t>
  </si>
  <si>
    <t>Finished</t>
  </si>
  <si>
    <t>Best Odds</t>
  </si>
  <si>
    <t>Place Dividend</t>
  </si>
  <si>
    <t>Win Bet</t>
  </si>
  <si>
    <t>Win Ret</t>
  </si>
  <si>
    <t>Win Profit</t>
  </si>
  <si>
    <t>Double Bet</t>
  </si>
  <si>
    <t>Double Ret</t>
  </si>
  <si>
    <t>Doubles Profit</t>
  </si>
  <si>
    <t>T-Fav</t>
  </si>
  <si>
    <t>Rockhampton</t>
  </si>
  <si>
    <t>Avonaco</t>
  </si>
  <si>
    <t>WON</t>
  </si>
  <si>
    <t>Randwick</t>
  </si>
  <si>
    <t>IMPERATOR AUGUSTUS</t>
  </si>
  <si>
    <t>2nd</t>
  </si>
  <si>
    <t>Flem</t>
  </si>
  <si>
    <t>AMOVATIO</t>
  </si>
  <si>
    <t>EUREKA STREET</t>
  </si>
  <si>
    <t>Rosehill</t>
  </si>
  <si>
    <t>3rd</t>
  </si>
  <si>
    <t>FLIPPANT</t>
  </si>
  <si>
    <t>WINX</t>
  </si>
  <si>
    <t>CAU</t>
  </si>
  <si>
    <t xml:space="preserve">HARTNELL </t>
  </si>
  <si>
    <t xml:space="preserve">BRAVE SMASH </t>
  </si>
  <si>
    <t>Warwick Farm</t>
  </si>
  <si>
    <t>Nictock</t>
  </si>
  <si>
    <t>MV</t>
  </si>
  <si>
    <t>OBERLAND</t>
  </si>
  <si>
    <t>Gold Coast</t>
  </si>
  <si>
    <t>Maharni</t>
  </si>
  <si>
    <t>OREGON'S DAY</t>
  </si>
  <si>
    <t>JAMINZAH</t>
  </si>
  <si>
    <t>SHEIDEL</t>
  </si>
  <si>
    <t>VEGA MAGIC</t>
  </si>
  <si>
    <t>INVINCIBLE GEM</t>
  </si>
  <si>
    <t>HELL OR HIGHWATER</t>
  </si>
  <si>
    <t>WASHINGTON HEIGHTS</t>
  </si>
  <si>
    <t>GRANDE ROSSO</t>
  </si>
  <si>
    <t>Doomben</t>
  </si>
  <si>
    <t>Mishani Sleuth</t>
  </si>
  <si>
    <t>Morphettville</t>
  </si>
  <si>
    <t>Quilista</t>
  </si>
  <si>
    <t>TANGO RAIN</t>
  </si>
  <si>
    <t>THEANSWERMYFRIEND</t>
  </si>
  <si>
    <t>Snitz</t>
  </si>
  <si>
    <t>SO SI BON</t>
  </si>
  <si>
    <t>Ipswich</t>
  </si>
  <si>
    <t>Someday</t>
  </si>
  <si>
    <t>DAYSEE DOOM</t>
  </si>
  <si>
    <t>ZUMBELINA</t>
  </si>
  <si>
    <t>HAPPY CLAPPER</t>
  </si>
  <si>
    <t>DON'T GIVE A DAMN</t>
  </si>
  <si>
    <t>The Willybe</t>
  </si>
  <si>
    <t>SUNCRAZE</t>
  </si>
  <si>
    <t>IN HER TIME</t>
  </si>
  <si>
    <t>Paseeto</t>
  </si>
  <si>
    <t>FIRSTHAND</t>
  </si>
  <si>
    <t>RICH CHARM</t>
  </si>
  <si>
    <t>Set to Sparkle</t>
  </si>
  <si>
    <t>REDZEL</t>
  </si>
  <si>
    <t>Hussybay</t>
  </si>
  <si>
    <t>INTERLOCUTER (USA)</t>
  </si>
  <si>
    <t>BEST GUESS</t>
  </si>
  <si>
    <t>REDOUBLE</t>
  </si>
  <si>
    <t>MISS DUBOIS (NZ)</t>
  </si>
  <si>
    <t>BON AMIS</t>
  </si>
  <si>
    <t>SEDANZER</t>
  </si>
  <si>
    <t>Ozi Choice</t>
  </si>
  <si>
    <t>CABEZA DE VACA</t>
  </si>
  <si>
    <t>Vaulting Ambition</t>
  </si>
  <si>
    <t>Mystified</t>
  </si>
  <si>
    <t>Bonsho</t>
  </si>
  <si>
    <t>Gosford</t>
  </si>
  <si>
    <t>Emperor's Way</t>
  </si>
  <si>
    <t>Goresbridge</t>
  </si>
  <si>
    <t>CELLARMAN</t>
  </si>
  <si>
    <t>Cau</t>
  </si>
  <si>
    <t>CREATIVITY</t>
  </si>
  <si>
    <t>Townsville</t>
  </si>
  <si>
    <t>Our Alicia's Lane</t>
  </si>
  <si>
    <t>JACQUINOT BAY</t>
  </si>
  <si>
    <t>LUCKY LIBERTY</t>
  </si>
  <si>
    <t>DREAMFORCE</t>
  </si>
  <si>
    <t>BRAVE SONG</t>
  </si>
  <si>
    <t>CHAMOIS ROAD</t>
  </si>
  <si>
    <t>Savwell</t>
  </si>
  <si>
    <t>Kembla Grange</t>
  </si>
  <si>
    <t>Prometheus</t>
  </si>
  <si>
    <t>QUEEN MISTY</t>
  </si>
  <si>
    <t>MOGADOR</t>
  </si>
  <si>
    <t>Francisca</t>
  </si>
  <si>
    <t>DOLLAR FOR DOLLAR</t>
  </si>
  <si>
    <t>KEN'S DREAM</t>
  </si>
  <si>
    <t>SUGAR BELLA</t>
  </si>
  <si>
    <t>Bella Martini</t>
  </si>
  <si>
    <t>Aussie Tycoon</t>
  </si>
  <si>
    <t>Andrea Mantegna</t>
  </si>
  <si>
    <t>MORTON'S FORK</t>
  </si>
  <si>
    <t>LANCIATO (NZ)</t>
  </si>
  <si>
    <t>EMPEROR'S WAY</t>
  </si>
  <si>
    <t>MALAISE</t>
  </si>
  <si>
    <t>Aeecee Tianhu</t>
  </si>
  <si>
    <t>Bondeiger</t>
  </si>
  <si>
    <t>Counterplay</t>
  </si>
  <si>
    <t>Itz Invincible</t>
  </si>
  <si>
    <t>SUPER CASH</t>
  </si>
  <si>
    <t>Plucky Girl</t>
  </si>
  <si>
    <t>Hawkesbury</t>
  </si>
  <si>
    <t>Manhattan Mist</t>
  </si>
  <si>
    <t>Aquatic</t>
  </si>
  <si>
    <t>Won Ball</t>
  </si>
  <si>
    <t>Wyong</t>
  </si>
  <si>
    <t>Leogang</t>
  </si>
  <si>
    <t>Archery Peak</t>
  </si>
  <si>
    <t>Toowoomba</t>
  </si>
  <si>
    <t>Break Time</t>
  </si>
  <si>
    <t>The Real Boss</t>
  </si>
  <si>
    <t>Scone</t>
  </si>
  <si>
    <t>Another Sin</t>
  </si>
  <si>
    <t>Iconoclasm</t>
  </si>
  <si>
    <t>Goulburn</t>
  </si>
  <si>
    <t>Discreet Charm</t>
  </si>
  <si>
    <t>Bathurst</t>
  </si>
  <si>
    <t>Bel's Boy</t>
  </si>
  <si>
    <t>Newcastle</t>
  </si>
  <si>
    <t>Nationality</t>
  </si>
  <si>
    <t>MVN</t>
  </si>
  <si>
    <t>HELLBENT</t>
  </si>
  <si>
    <t>Resin</t>
  </si>
  <si>
    <t xml:space="preserve">CRYSTAL FOUNTAIN </t>
  </si>
  <si>
    <t>Despatch</t>
  </si>
  <si>
    <t>Bold Xavvi</t>
  </si>
  <si>
    <t>DOTHRAKI</t>
  </si>
  <si>
    <t>TANGLED</t>
  </si>
  <si>
    <t>ARBEITSAM</t>
  </si>
  <si>
    <t>OSBORNE BULLS</t>
  </si>
  <si>
    <t>Peaceful State</t>
  </si>
  <si>
    <t>Impending</t>
  </si>
  <si>
    <t>Spurcraft</t>
  </si>
  <si>
    <t>Anatola</t>
  </si>
  <si>
    <t>Wander</t>
  </si>
  <si>
    <t>Sunshine Coast</t>
  </si>
  <si>
    <t>Spending To Win</t>
  </si>
  <si>
    <t>Bets</t>
  </si>
  <si>
    <t>Strike Rate</t>
  </si>
  <si>
    <t>Winners</t>
  </si>
  <si>
    <t>Placings</t>
  </si>
  <si>
    <t>Place (lev $100)Return</t>
  </si>
  <si>
    <t>Profit %</t>
  </si>
  <si>
    <t>Base Bet</t>
  </si>
  <si>
    <t>Multiply Mel E2 + T-Zone Coinciders by:</t>
  </si>
  <si>
    <r>
      <t xml:space="preserve">Elite Ultimate: </t>
    </r>
    <r>
      <rPr>
        <sz val="22"/>
        <color rgb="FFFFFF00"/>
        <rFont val="Calibri"/>
        <family val="2"/>
        <scheme val="minor"/>
      </rPr>
      <t>True Fav Only</t>
    </r>
  </si>
  <si>
    <r>
      <t>Elite Ultimate:</t>
    </r>
    <r>
      <rPr>
        <sz val="22"/>
        <color rgb="FFFFFF00"/>
        <rFont val="Calibri"/>
        <family val="2"/>
        <scheme val="minor"/>
      </rPr>
      <t xml:space="preserve"> Syd Only</t>
    </r>
  </si>
  <si>
    <t>Fin</t>
  </si>
  <si>
    <t>Place Div</t>
  </si>
  <si>
    <t>PL Profit %</t>
  </si>
  <si>
    <t>Place Double Bet</t>
  </si>
  <si>
    <t>Place Double Ret</t>
  </si>
  <si>
    <t>Place Double Profit</t>
  </si>
  <si>
    <t>All-Up WIN Doubles</t>
  </si>
  <si>
    <r>
      <t>All-Up</t>
    </r>
    <r>
      <rPr>
        <b/>
        <sz val="16"/>
        <color theme="1" tint="4.9989318521683403E-2"/>
        <rFont val="Calibri"/>
        <family val="2"/>
      </rPr>
      <t xml:space="preserve"> PLACE</t>
    </r>
    <r>
      <rPr>
        <sz val="16"/>
        <color theme="1" tint="4.9989318521683403E-2"/>
        <rFont val="Calibri"/>
        <family val="2"/>
      </rPr>
      <t xml:space="preserve"> Doubles</t>
    </r>
  </si>
  <si>
    <t>Ave Win Odds</t>
  </si>
  <si>
    <t>Bet</t>
  </si>
  <si>
    <t>Return</t>
  </si>
  <si>
    <t>Profit</t>
  </si>
  <si>
    <t>Placed</t>
  </si>
  <si>
    <t>Lev $200 Bet</t>
  </si>
  <si>
    <t>Ave All-Up Return</t>
  </si>
  <si>
    <t>All-Up PLACE Doubles ($5k Bank)</t>
  </si>
  <si>
    <t>All-Up WIN Doubles $10k Bank)</t>
  </si>
  <si>
    <t>Total</t>
  </si>
  <si>
    <t>Mel-Syd-T-F (All Ultimate Qualifiers)</t>
  </si>
  <si>
    <t>S-Rate</t>
  </si>
  <si>
    <t>Place Bets Level $200 bets</t>
  </si>
  <si>
    <t>Place All-Ups: Each Qualifier starts new $100 double</t>
  </si>
  <si>
    <t>Profit on T/O</t>
  </si>
  <si>
    <r>
      <rPr>
        <sz val="14"/>
        <color theme="0"/>
        <rFont val="Calibri"/>
        <family val="2"/>
        <scheme val="minor"/>
      </rPr>
      <t xml:space="preserve">Total Net Profit </t>
    </r>
    <r>
      <rPr>
        <sz val="12"/>
        <color theme="0"/>
        <rFont val="Calibri"/>
        <family val="2"/>
        <scheme val="minor"/>
      </rPr>
      <t>(Win Banks $10k, Place $5k)</t>
    </r>
  </si>
  <si>
    <t>Win Bets. $200 Level, Coinciders x 1.5</t>
  </si>
  <si>
    <t>Win All-Ups : Each Qual starts new $100 double</t>
  </si>
  <si>
    <t>Weeks</t>
  </si>
  <si>
    <t>Weekly Profit</t>
  </si>
  <si>
    <t>Summary</t>
  </si>
  <si>
    <r>
      <t>$200</t>
    </r>
    <r>
      <rPr>
        <b/>
        <sz val="14"/>
        <color theme="1"/>
        <rFont val="Calibri"/>
        <family val="2"/>
        <scheme val="minor"/>
      </rPr>
      <t xml:space="preserve"> WIN</t>
    </r>
    <r>
      <rPr>
        <b/>
        <sz val="11"/>
        <color theme="1"/>
        <rFont val="Calibri"/>
        <family val="2"/>
        <scheme val="minor"/>
      </rPr>
      <t xml:space="preserve"> Betting (Coinciders x 1.5) (10k bank)</t>
    </r>
  </si>
  <si>
    <r>
      <t xml:space="preserve">$200 Level </t>
    </r>
    <r>
      <rPr>
        <b/>
        <sz val="14"/>
        <color theme="1"/>
        <rFont val="Calibri"/>
        <family val="2"/>
        <scheme val="minor"/>
      </rPr>
      <t>PLACE</t>
    </r>
    <r>
      <rPr>
        <b/>
        <sz val="11"/>
        <color theme="1"/>
        <rFont val="Calibri"/>
        <family val="2"/>
        <scheme val="minor"/>
      </rPr>
      <t xml:space="preserve"> Betting $5k Bank</t>
    </r>
  </si>
  <si>
    <t>Last Date</t>
  </si>
  <si>
    <t>First Date</t>
  </si>
  <si>
    <t>Ave PLACE Div</t>
  </si>
  <si>
    <t>Include?</t>
  </si>
  <si>
    <t>Yes</t>
  </si>
  <si>
    <t>Include</t>
  </si>
  <si>
    <t xml:space="preserve">Ultimate Syd-T-Fav </t>
  </si>
  <si>
    <t>True Fav Only</t>
  </si>
  <si>
    <t>Ultimate: True Fav ONLY</t>
  </si>
  <si>
    <t>Syd + True Fav</t>
  </si>
  <si>
    <t>Ultimate Sydney Only</t>
  </si>
  <si>
    <t>Sydney Only</t>
  </si>
  <si>
    <t>Win Bets. $200 Level</t>
  </si>
  <si>
    <t>Change your All-Up Win base bet</t>
  </si>
  <si>
    <t>Change your All-Up Place base bet</t>
  </si>
  <si>
    <t>Think Like a Bird</t>
  </si>
  <si>
    <t>Surprise Bullet</t>
  </si>
  <si>
    <t>Te Amo</t>
  </si>
  <si>
    <t>Canterbury</t>
  </si>
  <si>
    <t>Seasons</t>
  </si>
  <si>
    <t>Wide Spread Panic</t>
  </si>
  <si>
    <t>Grey Missile</t>
  </si>
  <si>
    <t>LA CHICA BELLA</t>
  </si>
  <si>
    <t>Gawler</t>
  </si>
  <si>
    <t>NIGHT FALLS</t>
  </si>
  <si>
    <t>SHE KNOWS</t>
  </si>
  <si>
    <t>Megablast</t>
  </si>
  <si>
    <t>Winter Bride</t>
  </si>
  <si>
    <t>PROPERTY</t>
  </si>
  <si>
    <t>BONS AWAY</t>
  </si>
  <si>
    <t xml:space="preserve">LIFE LESS ORDINARY </t>
  </si>
  <si>
    <t>LAND OF PLENTY</t>
  </si>
  <si>
    <t>ABILITY</t>
  </si>
  <si>
    <t>RILLITO</t>
  </si>
  <si>
    <t>MOUNT KILCOY</t>
  </si>
  <si>
    <t>DIVINE QUALITY</t>
  </si>
  <si>
    <t>VOODOO LAD</t>
  </si>
  <si>
    <t xml:space="preserve">NAANTALI </t>
  </si>
  <si>
    <t>TZ-Special</t>
  </si>
  <si>
    <t>TZ</t>
  </si>
  <si>
    <t>Morn</t>
  </si>
  <si>
    <t xml:space="preserve">SWAMPLAND </t>
  </si>
  <si>
    <t>WALL STREET WOLF</t>
  </si>
  <si>
    <t>ROCK 'N' GOLD</t>
  </si>
  <si>
    <t xml:space="preserve">GAILO CHOP </t>
  </si>
  <si>
    <t>NOTIO</t>
  </si>
  <si>
    <t xml:space="preserve">HUMIDOR </t>
  </si>
  <si>
    <t>OVERSHARE</t>
  </si>
  <si>
    <t>FREEHEARTED</t>
  </si>
  <si>
    <t>MILWAUKEE</t>
  </si>
  <si>
    <t>HUSSY'S GLOW</t>
  </si>
  <si>
    <t>MAGNESIUM ROSE</t>
  </si>
  <si>
    <t>Multiply TZ Specials by:</t>
  </si>
  <si>
    <t>EMBLEY</t>
  </si>
  <si>
    <t>JUST DREAMING</t>
  </si>
  <si>
    <t>ECKSTEIN</t>
  </si>
  <si>
    <t>ALMOST COURT (NZ)</t>
  </si>
  <si>
    <t>CARE TO THINK</t>
  </si>
  <si>
    <t>ALMANDIN (GER)</t>
  </si>
  <si>
    <t>TEST THE WORLD (NZ)</t>
  </si>
  <si>
    <t>TRAPEZE ARTIST</t>
  </si>
  <si>
    <t>SERENE MISS</t>
  </si>
  <si>
    <t>BASTIA (NZ)</t>
  </si>
  <si>
    <t>ORIENTAL RUNNER</t>
  </si>
  <si>
    <t>OUR CENTURY (IRE)</t>
  </si>
  <si>
    <t>ORGANZA</t>
  </si>
  <si>
    <t>CHARLAYNE</t>
  </si>
  <si>
    <t>PRINCESS POSH</t>
  </si>
  <si>
    <t>ALASSIO</t>
  </si>
  <si>
    <t>Syd-Pro-200</t>
  </si>
  <si>
    <t xml:space="preserve">TZ </t>
  </si>
  <si>
    <t>Elite Ultimate Master: Mel T-Zone $150-$199, Mel Top-Zone Specials $200+, Syd Pro $200, True-Fav $200</t>
  </si>
  <si>
    <t>Multiply T-Zone Specials by:</t>
  </si>
  <si>
    <r>
      <t xml:space="preserve">Elite Ultimate: </t>
    </r>
    <r>
      <rPr>
        <sz val="22"/>
        <color rgb="FFFFFF00"/>
        <rFont val="Calibri"/>
        <family val="2"/>
        <scheme val="minor"/>
      </rPr>
      <t>Mel Top-Zone</t>
    </r>
  </si>
  <si>
    <t>Elite Ultimate Master: Mel and Sydney</t>
  </si>
  <si>
    <t xml:space="preserve">Elite Ultimate Master: Mel True-Fav </t>
  </si>
  <si>
    <r>
      <t xml:space="preserve">Elite Ultimate </t>
    </r>
    <r>
      <rPr>
        <sz val="18"/>
        <color rgb="FFFFFF00"/>
        <rFont val="Calibri"/>
        <family val="2"/>
        <scheme val="minor"/>
      </rPr>
      <t>Sydney + True Fav</t>
    </r>
  </si>
  <si>
    <t>PRINCESS OF QUEENS</t>
  </si>
  <si>
    <t>SNITZEPEG</t>
  </si>
  <si>
    <t xml:space="preserve">CALL ME HANDSOME </t>
  </si>
  <si>
    <t>Mighty Marmalade</t>
  </si>
  <si>
    <t>Ultimate Mel Top-Zone</t>
  </si>
  <si>
    <t>Ultimate Mel-Syd</t>
  </si>
  <si>
    <t xml:space="preserve">Mel-Syd </t>
  </si>
  <si>
    <t>Mel-Top-Zone</t>
  </si>
  <si>
    <t>Ultimate Mel T-Fav</t>
  </si>
  <si>
    <t xml:space="preserve">Mel-T and Fav </t>
  </si>
  <si>
    <t xml:space="preserve">Ultimate Mel-Syd-T-Fav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</si>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</sst>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[$-F400]h:mm:ss\ AM/PM"/>
    <numFmt numFmtId="166" formatCode="0.0%"/>
    <numFmt numFmtId="167" formatCode="&quot;$&quot;#,##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4" tint="0.79998168889431442"/>
      <name val="Calibri"/>
      <family val="2"/>
      <scheme val="minor"/>
    </font>
    <font>
      <sz val="10"/>
      <color rgb="FF002060"/>
      <name val="Calibri"/>
      <family val="2"/>
    </font>
    <font>
      <sz val="11"/>
      <color theme="1"/>
      <name val="Calibri"/>
      <family val="2"/>
    </font>
    <font>
      <sz val="10"/>
      <color theme="5" tint="-0.249977111117893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0"/>
      <name val="Calibri"/>
      <family val="2"/>
    </font>
    <font>
      <i/>
      <sz val="10"/>
      <color theme="5" tint="-0.249977111117893"/>
      <name val="Calibri"/>
      <family val="2"/>
    </font>
    <font>
      <sz val="22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6"/>
      <color theme="5" tint="-0.249977111117893"/>
      <name val="Calibri"/>
      <family val="2"/>
    </font>
    <font>
      <b/>
      <sz val="10"/>
      <color rgb="FF002060"/>
      <name val="Calibri"/>
      <family val="2"/>
    </font>
    <font>
      <b/>
      <sz val="10"/>
      <color theme="5" tint="-0.249977111117893"/>
      <name val="Calibri"/>
      <family val="2"/>
    </font>
    <font>
      <b/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sz val="16"/>
      <color theme="1" tint="4.9989318521683403E-2"/>
      <name val="Calibri"/>
      <family val="2"/>
    </font>
    <font>
      <b/>
      <sz val="16"/>
      <color theme="1" tint="4.9989318521683403E-2"/>
      <name val="Calibri"/>
      <family val="2"/>
    </font>
    <font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8"/>
      <color theme="4" tint="0.79998168889431442"/>
      <name val="Calibri"/>
      <family val="2"/>
      <scheme val="minor"/>
    </font>
    <font>
      <sz val="18"/>
      <color rgb="FFFFFF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5" borderId="0" applyNumberFormat="0" applyBorder="0" applyAlignment="0" applyProtection="0"/>
  </cellStyleXfs>
  <cellXfs count="156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14" fontId="8" fillId="0" borderId="2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center"/>
    </xf>
    <xf numFmtId="14" fontId="10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44" fontId="10" fillId="0" borderId="2" xfId="1" applyFont="1" applyFill="1" applyBorder="1" applyAlignment="1">
      <alignment horizontal="center"/>
    </xf>
    <xf numFmtId="44" fontId="12" fillId="0" borderId="2" xfId="1" applyFont="1" applyFill="1" applyBorder="1" applyAlignment="1">
      <alignment horizontal="center"/>
    </xf>
    <xf numFmtId="164" fontId="10" fillId="8" borderId="2" xfId="1" applyNumberFormat="1" applyFont="1" applyFill="1" applyBorder="1" applyAlignment="1">
      <alignment horizontal="center"/>
    </xf>
    <xf numFmtId="164" fontId="13" fillId="8" borderId="2" xfId="1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10" fillId="11" borderId="2" xfId="0" applyNumberFormat="1" applyFont="1" applyFill="1" applyBorder="1" applyAlignment="1">
      <alignment horizontal="center"/>
    </xf>
    <xf numFmtId="14" fontId="10" fillId="12" borderId="2" xfId="0" applyNumberFormat="1" applyFont="1" applyFill="1" applyBorder="1" applyAlignment="1">
      <alignment horizontal="center"/>
    </xf>
    <xf numFmtId="0" fontId="5" fillId="0" borderId="0" xfId="0" applyFont="1" applyAlignment="1"/>
    <xf numFmtId="164" fontId="5" fillId="0" borderId="0" xfId="1" applyNumberFormat="1" applyFont="1" applyAlignment="1"/>
    <xf numFmtId="0" fontId="7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/>
    </xf>
    <xf numFmtId="166" fontId="7" fillId="0" borderId="0" xfId="2" applyNumberFormat="1" applyFont="1" applyAlignment="1">
      <alignment horizontal="center"/>
    </xf>
    <xf numFmtId="0" fontId="8" fillId="7" borderId="2" xfId="0" applyFont="1" applyFill="1" applyBorder="1" applyAlignment="1">
      <alignment horizontal="center" vertical="center" wrapText="1"/>
    </xf>
    <xf numFmtId="165" fontId="0" fillId="7" borderId="2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1" fillId="8" borderId="2" xfId="5" applyFill="1" applyBorder="1" applyAlignment="1">
      <alignment horizontal="center" vertical="center" wrapText="1"/>
    </xf>
    <xf numFmtId="0" fontId="0" fillId="8" borderId="2" xfId="5" applyFont="1" applyFill="1" applyBorder="1" applyAlignment="1">
      <alignment horizontal="center" vertical="center" wrapText="1"/>
    </xf>
    <xf numFmtId="166" fontId="14" fillId="9" borderId="3" xfId="3" applyNumberFormat="1" applyFont="1" applyFill="1" applyBorder="1" applyAlignment="1">
      <alignment vertical="center"/>
    </xf>
    <xf numFmtId="2" fontId="6" fillId="10" borderId="5" xfId="0" applyNumberFormat="1" applyFont="1" applyFill="1" applyBorder="1" applyAlignment="1">
      <alignment horizontal="center" vertical="center"/>
    </xf>
    <xf numFmtId="0" fontId="7" fillId="10" borderId="0" xfId="0" applyFont="1" applyFill="1" applyAlignment="1"/>
    <xf numFmtId="0" fontId="7" fillId="10" borderId="0" xfId="0" applyFont="1" applyFill="1" applyAlignment="1">
      <alignment horizontal="center"/>
    </xf>
    <xf numFmtId="164" fontId="5" fillId="13" borderId="0" xfId="1" applyNumberFormat="1" applyFont="1" applyFill="1" applyAlignment="1">
      <alignment vertical="center"/>
    </xf>
    <xf numFmtId="0" fontId="4" fillId="6" borderId="0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 vertical="center"/>
    </xf>
    <xf numFmtId="0" fontId="1" fillId="8" borderId="2" xfId="6" applyFill="1" applyBorder="1" applyAlignment="1">
      <alignment vertical="center"/>
    </xf>
    <xf numFmtId="0" fontId="11" fillId="8" borderId="2" xfId="0" applyNumberFormat="1" applyFont="1" applyFill="1" applyBorder="1" applyAlignment="1">
      <alignment horizontal="center" vertical="center"/>
    </xf>
    <xf numFmtId="166" fontId="1" fillId="8" borderId="2" xfId="6" applyNumberFormat="1" applyFill="1" applyBorder="1" applyAlignment="1"/>
    <xf numFmtId="0" fontId="0" fillId="0" borderId="0" xfId="0" applyAlignment="1">
      <alignment vertical="center"/>
    </xf>
    <xf numFmtId="0" fontId="0" fillId="13" borderId="2" xfId="0" applyFill="1" applyBorder="1"/>
    <xf numFmtId="164" fontId="2" fillId="8" borderId="2" xfId="0" applyNumberFormat="1" applyFont="1" applyFill="1" applyBorder="1" applyAlignment="1">
      <alignment vertical="center"/>
    </xf>
    <xf numFmtId="164" fontId="0" fillId="12" borderId="2" xfId="1" applyNumberFormat="1" applyFont="1" applyFill="1" applyBorder="1" applyAlignment="1">
      <alignment horizontal="center" vertical="center"/>
    </xf>
    <xf numFmtId="166" fontId="8" fillId="12" borderId="2" xfId="6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4" fontId="20" fillId="0" borderId="0" xfId="1" applyNumberFormat="1" applyFont="1" applyAlignment="1">
      <alignment horizontal="center"/>
    </xf>
    <xf numFmtId="0" fontId="2" fillId="0" borderId="0" xfId="0" applyFont="1"/>
    <xf numFmtId="164" fontId="10" fillId="14" borderId="2" xfId="1" applyNumberFormat="1" applyFont="1" applyFill="1" applyBorder="1" applyAlignment="1"/>
    <xf numFmtId="164" fontId="10" fillId="14" borderId="2" xfId="1" applyNumberFormat="1" applyFont="1" applyFill="1" applyBorder="1" applyAlignment="1">
      <alignment horizontal="center"/>
    </xf>
    <xf numFmtId="164" fontId="2" fillId="14" borderId="2" xfId="0" applyNumberFormat="1" applyFont="1" applyFill="1" applyBorder="1" applyAlignment="1">
      <alignment vertical="center"/>
    </xf>
    <xf numFmtId="0" fontId="23" fillId="14" borderId="2" xfId="4" applyFont="1" applyFill="1" applyBorder="1" applyAlignment="1">
      <alignment horizontal="center" vertical="center" wrapText="1"/>
    </xf>
    <xf numFmtId="0" fontId="0" fillId="14" borderId="0" xfId="0" applyFill="1"/>
    <xf numFmtId="0" fontId="0" fillId="14" borderId="0" xfId="0" applyFill="1" applyAlignment="1">
      <alignment horizontal="center"/>
    </xf>
    <xf numFmtId="0" fontId="11" fillId="14" borderId="2" xfId="0" applyFont="1" applyFill="1" applyBorder="1" applyAlignment="1">
      <alignment horizontal="center" vertical="center"/>
    </xf>
    <xf numFmtId="0" fontId="1" fillId="14" borderId="2" xfId="6" applyFill="1" applyBorder="1" applyAlignment="1">
      <alignment vertical="center"/>
    </xf>
    <xf numFmtId="0" fontId="11" fillId="14" borderId="2" xfId="0" applyNumberFormat="1" applyFont="1" applyFill="1" applyBorder="1" applyAlignment="1">
      <alignment horizontal="center" vertical="center"/>
    </xf>
    <xf numFmtId="166" fontId="1" fillId="14" borderId="2" xfId="6" applyNumberFormat="1" applyFill="1" applyBorder="1" applyAlignment="1"/>
    <xf numFmtId="0" fontId="11" fillId="12" borderId="2" xfId="0" applyNumberFormat="1" applyFont="1" applyFill="1" applyBorder="1" applyAlignment="1">
      <alignment horizontal="center" vertical="center"/>
    </xf>
    <xf numFmtId="166" fontId="1" fillId="12" borderId="2" xfId="6" applyNumberFormat="1" applyFill="1" applyBorder="1" applyAlignment="1"/>
    <xf numFmtId="0" fontId="7" fillId="14" borderId="0" xfId="0" applyFont="1" applyFill="1" applyAlignment="1"/>
    <xf numFmtId="0" fontId="7" fillId="14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1" fillId="10" borderId="2" xfId="7" applyFill="1" applyBorder="1" applyAlignment="1">
      <alignment horizontal="center" vertical="center" wrapText="1"/>
    </xf>
    <xf numFmtId="164" fontId="24" fillId="10" borderId="2" xfId="6" applyNumberFormat="1" applyFont="1" applyFill="1" applyBorder="1"/>
    <xf numFmtId="164" fontId="2" fillId="10" borderId="2" xfId="0" applyNumberFormat="1" applyFont="1" applyFill="1" applyBorder="1" applyAlignment="1">
      <alignment vertical="center"/>
    </xf>
    <xf numFmtId="0" fontId="11" fillId="10" borderId="2" xfId="0" applyFont="1" applyFill="1" applyBorder="1" applyAlignment="1">
      <alignment horizontal="center" vertical="center"/>
    </xf>
    <xf numFmtId="0" fontId="1" fillId="10" borderId="2" xfId="6" applyFill="1" applyBorder="1" applyAlignment="1">
      <alignment vertical="center"/>
    </xf>
    <xf numFmtId="0" fontId="11" fillId="10" borderId="2" xfId="0" applyNumberFormat="1" applyFont="1" applyFill="1" applyBorder="1" applyAlignment="1">
      <alignment horizontal="center" vertical="center"/>
    </xf>
    <xf numFmtId="166" fontId="1" fillId="10" borderId="2" xfId="6" applyNumberFormat="1" applyFill="1" applyBorder="1" applyAlignment="1"/>
    <xf numFmtId="0" fontId="0" fillId="0" borderId="2" xfId="0" applyBorder="1"/>
    <xf numFmtId="0" fontId="28" fillId="16" borderId="6" xfId="0" applyFont="1" applyFill="1" applyBorder="1" applyAlignment="1">
      <alignment vertical="center"/>
    </xf>
    <xf numFmtId="0" fontId="28" fillId="16" borderId="8" xfId="0" applyFont="1" applyFill="1" applyBorder="1" applyAlignment="1">
      <alignment vertical="center"/>
    </xf>
    <xf numFmtId="0" fontId="29" fillId="16" borderId="2" xfId="0" applyFont="1" applyFill="1" applyBorder="1" applyAlignment="1">
      <alignment horizontal="center" vertical="center"/>
    </xf>
    <xf numFmtId="0" fontId="0" fillId="0" borderId="0" xfId="0" applyBorder="1"/>
    <xf numFmtId="0" fontId="30" fillId="16" borderId="13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/>
    </xf>
    <xf numFmtId="1" fontId="8" fillId="0" borderId="2" xfId="0" applyNumberFormat="1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166" fontId="2" fillId="14" borderId="2" xfId="0" applyNumberFormat="1" applyFont="1" applyFill="1" applyBorder="1" applyAlignment="1">
      <alignment horizontal="center" vertical="center"/>
    </xf>
    <xf numFmtId="166" fontId="2" fillId="8" borderId="2" xfId="0" applyNumberFormat="1" applyFont="1" applyFill="1" applyBorder="1" applyAlignment="1">
      <alignment horizontal="center" vertical="center"/>
    </xf>
    <xf numFmtId="44" fontId="2" fillId="14" borderId="2" xfId="1" applyFont="1" applyFill="1" applyBorder="1" applyAlignment="1">
      <alignment horizontal="center" vertical="center"/>
    </xf>
    <xf numFmtId="164" fontId="2" fillId="8" borderId="2" xfId="1" applyNumberFormat="1" applyFont="1" applyFill="1" applyBorder="1" applyAlignment="1">
      <alignment horizontal="center" vertical="center"/>
    </xf>
    <xf numFmtId="164" fontId="2" fillId="14" borderId="2" xfId="0" applyNumberFormat="1" applyFont="1" applyFill="1" applyBorder="1" applyAlignment="1">
      <alignment horizontal="center" vertical="center"/>
    </xf>
    <xf numFmtId="164" fontId="2" fillId="8" borderId="2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166" fontId="2" fillId="10" borderId="2" xfId="0" applyNumberFormat="1" applyFont="1" applyFill="1" applyBorder="1" applyAlignment="1">
      <alignment horizontal="center" vertical="center"/>
    </xf>
    <xf numFmtId="164" fontId="2" fillId="10" borderId="2" xfId="1" applyNumberFormat="1" applyFont="1" applyFill="1" applyBorder="1" applyAlignment="1">
      <alignment horizontal="center" vertical="center"/>
    </xf>
    <xf numFmtId="164" fontId="2" fillId="10" borderId="2" xfId="0" applyNumberFormat="1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vertical="center"/>
    </xf>
    <xf numFmtId="0" fontId="10" fillId="10" borderId="2" xfId="0" applyFont="1" applyFill="1" applyBorder="1" applyAlignment="1">
      <alignment vertical="center"/>
    </xf>
    <xf numFmtId="166" fontId="33" fillId="16" borderId="2" xfId="0" applyNumberFormat="1" applyFont="1" applyFill="1" applyBorder="1" applyAlignment="1">
      <alignment horizontal="center" vertical="center"/>
    </xf>
    <xf numFmtId="0" fontId="8" fillId="14" borderId="0" xfId="0" applyFont="1" applyFill="1"/>
    <xf numFmtId="164" fontId="5" fillId="18" borderId="2" xfId="1" applyNumberFormat="1" applyFont="1" applyFill="1" applyBorder="1" applyAlignment="1">
      <alignment vertical="center"/>
    </xf>
    <xf numFmtId="2" fontId="6" fillId="18" borderId="7" xfId="0" applyNumberFormat="1" applyFont="1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166" fontId="2" fillId="18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35" fillId="0" borderId="2" xfId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8" fillId="11" borderId="2" xfId="0" applyNumberFormat="1" applyFont="1" applyFill="1" applyBorder="1" applyAlignment="1">
      <alignment horizontal="center"/>
    </xf>
    <xf numFmtId="14" fontId="8" fillId="12" borderId="2" xfId="0" applyNumberFormat="1" applyFont="1" applyFill="1" applyBorder="1" applyAlignment="1">
      <alignment horizontal="center"/>
    </xf>
    <xf numFmtId="14" fontId="8" fillId="19" borderId="2" xfId="0" applyNumberFormat="1" applyFont="1" applyFill="1" applyBorder="1" applyAlignment="1">
      <alignment horizontal="center"/>
    </xf>
    <xf numFmtId="16" fontId="0" fillId="0" borderId="0" xfId="0" applyNumberFormat="1"/>
    <xf numFmtId="164" fontId="10" fillId="20" borderId="2" xfId="1" applyNumberFormat="1" applyFont="1" applyFill="1" applyBorder="1" applyAlignment="1">
      <alignment horizontal="center"/>
    </xf>
    <xf numFmtId="164" fontId="18" fillId="16" borderId="13" xfId="0" applyNumberFormat="1" applyFont="1" applyFill="1" applyBorder="1" applyAlignment="1">
      <alignment horizontal="center" vertical="center"/>
    </xf>
    <xf numFmtId="164" fontId="18" fillId="16" borderId="14" xfId="0" applyNumberFormat="1" applyFont="1" applyFill="1" applyBorder="1" applyAlignment="1">
      <alignment horizontal="center" vertical="center"/>
    </xf>
    <xf numFmtId="164" fontId="18" fillId="16" borderId="9" xfId="0" applyNumberFormat="1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/>
    </xf>
    <xf numFmtId="0" fontId="17" fillId="17" borderId="6" xfId="0" applyFont="1" applyFill="1" applyBorder="1" applyAlignment="1">
      <alignment horizontal="center" vertical="center"/>
    </xf>
    <xf numFmtId="0" fontId="17" fillId="17" borderId="8" xfId="0" applyFont="1" applyFill="1" applyBorder="1" applyAlignment="1">
      <alignment horizontal="center" vertical="center"/>
    </xf>
    <xf numFmtId="0" fontId="17" fillId="17" borderId="4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center"/>
    </xf>
    <xf numFmtId="0" fontId="27" fillId="16" borderId="8" xfId="0" applyFont="1" applyFill="1" applyBorder="1" applyAlignment="1">
      <alignment horizontal="center"/>
    </xf>
    <xf numFmtId="0" fontId="27" fillId="16" borderId="4" xfId="0" applyFont="1" applyFill="1" applyBorder="1" applyAlignment="1">
      <alignment horizontal="center"/>
    </xf>
    <xf numFmtId="164" fontId="22" fillId="16" borderId="6" xfId="0" applyNumberFormat="1" applyFont="1" applyFill="1" applyBorder="1" applyAlignment="1">
      <alignment horizontal="center" vertical="center"/>
    </xf>
    <xf numFmtId="164" fontId="22" fillId="16" borderId="8" xfId="0" applyNumberFormat="1" applyFont="1" applyFill="1" applyBorder="1" applyAlignment="1">
      <alignment horizontal="center" vertical="center"/>
    </xf>
    <xf numFmtId="164" fontId="22" fillId="16" borderId="4" xfId="0" applyNumberFormat="1" applyFont="1" applyFill="1" applyBorder="1" applyAlignment="1">
      <alignment horizontal="center" vertical="center"/>
    </xf>
    <xf numFmtId="167" fontId="22" fillId="17" borderId="14" xfId="0" applyNumberFormat="1" applyFont="1" applyFill="1" applyBorder="1" applyAlignment="1">
      <alignment horizontal="center" vertical="center"/>
    </xf>
    <xf numFmtId="167" fontId="22" fillId="17" borderId="9" xfId="0" applyNumberFormat="1" applyFont="1" applyFill="1" applyBorder="1" applyAlignment="1">
      <alignment horizontal="center" vertical="center"/>
    </xf>
    <xf numFmtId="0" fontId="32" fillId="17" borderId="14" xfId="0" applyFont="1" applyFill="1" applyBorder="1" applyAlignment="1">
      <alignment horizontal="center" vertical="center"/>
    </xf>
    <xf numFmtId="0" fontId="32" fillId="17" borderId="9" xfId="0" applyFont="1" applyFill="1" applyBorder="1" applyAlignment="1">
      <alignment horizontal="center" vertical="center"/>
    </xf>
    <xf numFmtId="0" fontId="1" fillId="14" borderId="2" xfId="6" applyFill="1" applyBorder="1" applyAlignment="1">
      <alignment horizontal="center" vertical="center"/>
    </xf>
    <xf numFmtId="0" fontId="1" fillId="12" borderId="2" xfId="6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/>
    </xf>
    <xf numFmtId="0" fontId="8" fillId="8" borderId="15" xfId="0" applyFont="1" applyFill="1" applyBorder="1" applyAlignment="1">
      <alignment horizontal="center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31" fillId="17" borderId="10" xfId="0" applyFont="1" applyFill="1" applyBorder="1" applyAlignment="1">
      <alignment horizontal="center" vertical="center"/>
    </xf>
    <xf numFmtId="0" fontId="31" fillId="17" borderId="11" xfId="0" applyFont="1" applyFill="1" applyBorder="1" applyAlignment="1">
      <alignment horizontal="center" vertical="center"/>
    </xf>
    <xf numFmtId="0" fontId="31" fillId="17" borderId="1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0" fillId="12" borderId="2" xfId="6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1" fillId="14" borderId="2" xfId="6" applyFill="1" applyBorder="1" applyAlignment="1">
      <alignment horizontal="right" vertical="center"/>
    </xf>
    <xf numFmtId="0" fontId="1" fillId="12" borderId="2" xfId="6" applyFill="1" applyBorder="1" applyAlignment="1">
      <alignment horizontal="right" vertical="center"/>
    </xf>
    <xf numFmtId="0" fontId="10" fillId="14" borderId="2" xfId="0" applyFont="1" applyFill="1" applyBorder="1" applyAlignment="1">
      <alignment horizontal="right" vertical="center"/>
    </xf>
    <xf numFmtId="0" fontId="34" fillId="6" borderId="0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/>
    </xf>
  </cellXfs>
  <cellStyles count="8">
    <cellStyle name="20% - Accent1" xfId="4" builtinId="30"/>
    <cellStyle name="20% - Accent2" xfId="5" builtinId="34"/>
    <cellStyle name="20% - Accent3" xfId="6" builtinId="38"/>
    <cellStyle name="20% - Accent4" xfId="7" builtinId="42"/>
    <cellStyle name="Accent1" xfId="3" builtinId="29"/>
    <cellStyle name="Currency" xfId="1" builtinId="4"/>
    <cellStyle name="Normal" xfId="0" builtinId="0"/>
    <cellStyle name="Percent" xfId="2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1:AH215"/>
  <sheetViews>
    <sheetView showGridLines="0" tabSelected="1" zoomScale="90" zoomScaleNormal="90" workbookViewId="0">
      <pane ySplit="4" topLeftCell="A161" activePane="bottomLeft" state="frozen"/>
      <selection pane="bottomLeft" activeCell="H198" sqref="H198"/>
    </sheetView>
  </sheetViews>
  <sheetFormatPr defaultRowHeight="15" x14ac:dyDescent="0.25"/>
  <cols>
    <col min="2" max="2" width="6.140625" customWidth="1"/>
    <col min="3" max="3" width="10.5703125" style="2" customWidth="1"/>
    <col min="4" max="4" width="10.42578125" style="2" customWidth="1"/>
    <col min="5" max="5" width="10" style="2" bestFit="1" customWidth="1"/>
    <col min="6" max="6" width="8.42578125" style="2" customWidth="1"/>
    <col min="7" max="7" width="5.140625" style="2" customWidth="1"/>
    <col min="8" max="8" width="3.85546875" style="2" bestFit="1" customWidth="1"/>
    <col min="9" max="9" width="18.42578125" style="2" customWidth="1"/>
    <col min="10" max="10" width="6.5703125" style="2" customWidth="1"/>
    <col min="11" max="11" width="7.28515625" style="2" customWidth="1"/>
    <col min="12" max="12" width="9" style="2" bestFit="1" customWidth="1"/>
    <col min="13" max="13" width="9.7109375" customWidth="1"/>
    <col min="14" max="14" width="9.42578125" customWidth="1"/>
    <col min="15" max="15" width="10.42578125" customWidth="1"/>
    <col min="16" max="16" width="9.7109375" style="2" customWidth="1"/>
    <col min="18" max="18" width="9.42578125" customWidth="1"/>
    <col min="19" max="19" width="9.85546875" customWidth="1"/>
    <col min="21" max="21" width="9.5703125" customWidth="1"/>
    <col min="22" max="22" width="9.140625" customWidth="1"/>
    <col min="28" max="29" width="15.42578125" customWidth="1"/>
    <col min="30" max="31" width="13.28515625" customWidth="1"/>
  </cols>
  <sheetData>
    <row r="1" spans="2:24" ht="19.5" customHeight="1" x14ac:dyDescent="0.25">
      <c r="M1" s="42" t="s">
        <v>159</v>
      </c>
      <c r="N1" s="100" t="s">
        <v>246</v>
      </c>
      <c r="O1" s="54"/>
      <c r="P1" s="55"/>
      <c r="Q1" s="103">
        <v>100</v>
      </c>
      <c r="R1" s="138" t="s">
        <v>207</v>
      </c>
      <c r="S1" s="139"/>
      <c r="T1" s="140"/>
      <c r="U1" s="103">
        <v>100</v>
      </c>
      <c r="V1" s="136" t="s">
        <v>208</v>
      </c>
      <c r="W1" s="137"/>
      <c r="X1" s="137"/>
    </row>
    <row r="2" spans="2:24" ht="39" customHeight="1" x14ac:dyDescent="0.25">
      <c r="B2" s="148" t="s">
        <v>265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01">
        <v>200</v>
      </c>
      <c r="N2" s="102">
        <v>1</v>
      </c>
      <c r="O2" s="62"/>
      <c r="P2" s="63"/>
      <c r="Q2" s="149" t="s">
        <v>169</v>
      </c>
      <c r="R2" s="149"/>
      <c r="S2" s="149"/>
      <c r="T2" s="149"/>
      <c r="U2" s="141" t="s">
        <v>170</v>
      </c>
      <c r="V2" s="141"/>
      <c r="W2" s="141"/>
      <c r="X2" s="141"/>
    </row>
    <row r="3" spans="2:24" ht="0.75" customHeight="1" x14ac:dyDescent="0.45">
      <c r="B3" s="1"/>
      <c r="C3" s="36"/>
      <c r="D3" s="36"/>
      <c r="E3" s="36"/>
      <c r="F3" s="36"/>
      <c r="G3" s="36"/>
      <c r="H3" s="36"/>
      <c r="I3" s="36"/>
      <c r="L3" s="3"/>
      <c r="M3" s="35"/>
      <c r="N3" s="32"/>
      <c r="O3" s="33"/>
      <c r="P3" s="34"/>
      <c r="Q3" s="5"/>
      <c r="R3" s="3"/>
      <c r="S3" s="2"/>
      <c r="T3" s="2"/>
      <c r="U3" s="64"/>
      <c r="V3" s="64"/>
      <c r="W3" s="64"/>
      <c r="X3" s="65"/>
    </row>
    <row r="4" spans="2:24" s="41" customFormat="1" ht="42" customHeight="1" x14ac:dyDescent="0.25">
      <c r="B4" s="24" t="s">
        <v>0</v>
      </c>
      <c r="C4" s="24" t="s">
        <v>1</v>
      </c>
      <c r="D4" s="25" t="s">
        <v>2</v>
      </c>
      <c r="E4" s="24" t="s">
        <v>3</v>
      </c>
      <c r="F4" s="24" t="s">
        <v>4</v>
      </c>
      <c r="G4" s="26" t="s">
        <v>5</v>
      </c>
      <c r="H4" s="24" t="s">
        <v>6</v>
      </c>
      <c r="I4" s="24" t="s">
        <v>7</v>
      </c>
      <c r="J4" s="24" t="s">
        <v>163</v>
      </c>
      <c r="K4" s="27" t="s">
        <v>9</v>
      </c>
      <c r="L4" s="28" t="s">
        <v>164</v>
      </c>
      <c r="M4" s="53" t="s">
        <v>11</v>
      </c>
      <c r="N4" s="53" t="s">
        <v>12</v>
      </c>
      <c r="O4" s="53" t="s">
        <v>13</v>
      </c>
      <c r="P4" s="53">
        <v>10000</v>
      </c>
      <c r="Q4" s="29" t="s">
        <v>14</v>
      </c>
      <c r="R4" s="29" t="s">
        <v>15</v>
      </c>
      <c r="S4" s="29" t="s">
        <v>16</v>
      </c>
      <c r="T4" s="30">
        <v>10000</v>
      </c>
      <c r="U4" s="66" t="s">
        <v>166</v>
      </c>
      <c r="V4" s="66" t="s">
        <v>167</v>
      </c>
      <c r="W4" s="66" t="s">
        <v>168</v>
      </c>
      <c r="X4" s="66">
        <v>5000</v>
      </c>
    </row>
    <row r="5" spans="2:24" x14ac:dyDescent="0.25">
      <c r="B5" s="15">
        <v>1</v>
      </c>
      <c r="C5" s="6">
        <v>42950</v>
      </c>
      <c r="D5" s="7">
        <v>0.56041666666666667</v>
      </c>
      <c r="E5" s="111" t="s">
        <v>17</v>
      </c>
      <c r="F5" s="9" t="s">
        <v>18</v>
      </c>
      <c r="G5" s="15">
        <v>1</v>
      </c>
      <c r="H5" s="9">
        <v>1</v>
      </c>
      <c r="I5" s="9" t="s">
        <v>19</v>
      </c>
      <c r="J5" s="9" t="s">
        <v>20</v>
      </c>
      <c r="K5" s="108">
        <v>2.7</v>
      </c>
      <c r="L5" s="109">
        <v>1.5</v>
      </c>
      <c r="M5" s="50">
        <f t="shared" ref="M5:M36" si="0">IF(E5&lt;&gt;"TZ-Special",$M$2,($M$2*$N$2))</f>
        <v>200</v>
      </c>
      <c r="N5" s="50">
        <f t="shared" ref="N5:N36" si="1">IF(J5&lt;&gt;"WON","",M5*K5)</f>
        <v>540</v>
      </c>
      <c r="O5" s="50">
        <f t="shared" ref="O5:O36" si="2">IF(N5="",M5*-1,N5-M5)</f>
        <v>340</v>
      </c>
      <c r="P5" s="51">
        <f t="shared" ref="P5:P36" si="3">P4+O5</f>
        <v>10340</v>
      </c>
      <c r="Q5" s="13">
        <f t="shared" ref="Q5:Q36" si="4">$Q$1</f>
        <v>100</v>
      </c>
      <c r="R5" s="13" t="str">
        <f t="shared" ref="R5:R36" si="5">IF(OR(K5="",K6=""),"",((K5*Q5)*K6))</f>
        <v/>
      </c>
      <c r="S5" s="14">
        <f t="shared" ref="S5:S36" si="6">IF(R5="",Q5*-1,R5-Q5)</f>
        <v>-100</v>
      </c>
      <c r="T5" s="14">
        <f t="shared" ref="T5:T36" si="7">T4+S5</f>
        <v>9900</v>
      </c>
      <c r="U5" s="67">
        <f t="shared" ref="U5:U36" si="8">$U$1</f>
        <v>100</v>
      </c>
      <c r="V5" s="67">
        <f t="shared" ref="V5:V36" si="9">IF(OR(L5="",L6=""),"",((L5*U5)*L6))</f>
        <v>285</v>
      </c>
      <c r="W5" s="67">
        <f t="shared" ref="W5:W36" si="10">IF(V5="",U5*-1,V5-U5)</f>
        <v>185</v>
      </c>
      <c r="X5" s="67">
        <f t="shared" ref="X5:X36" si="11">X4+W5</f>
        <v>5185</v>
      </c>
    </row>
    <row r="6" spans="2:24" x14ac:dyDescent="0.25">
      <c r="B6" s="110">
        <v>2</v>
      </c>
      <c r="C6" s="6">
        <v>42952</v>
      </c>
      <c r="D6" s="7">
        <v>0.5444444444444444</v>
      </c>
      <c r="E6" s="113" t="s">
        <v>263</v>
      </c>
      <c r="F6" s="9" t="s">
        <v>21</v>
      </c>
      <c r="G6" s="15">
        <v>3</v>
      </c>
      <c r="H6" s="9">
        <v>8</v>
      </c>
      <c r="I6" s="9" t="s">
        <v>22</v>
      </c>
      <c r="J6" s="9" t="s">
        <v>23</v>
      </c>
      <c r="K6" s="108"/>
      <c r="L6" s="109">
        <v>1.9</v>
      </c>
      <c r="M6" s="50">
        <f t="shared" si="0"/>
        <v>200</v>
      </c>
      <c r="N6" s="50" t="str">
        <f t="shared" si="1"/>
        <v/>
      </c>
      <c r="O6" s="50">
        <f t="shared" si="2"/>
        <v>-200</v>
      </c>
      <c r="P6" s="51">
        <f t="shared" si="3"/>
        <v>10140</v>
      </c>
      <c r="Q6" s="13">
        <f t="shared" si="4"/>
        <v>100</v>
      </c>
      <c r="R6" s="13" t="str">
        <f t="shared" si="5"/>
        <v/>
      </c>
      <c r="S6" s="14">
        <f t="shared" si="6"/>
        <v>-100</v>
      </c>
      <c r="T6" s="14">
        <f t="shared" si="7"/>
        <v>9800</v>
      </c>
      <c r="U6" s="67">
        <f t="shared" si="8"/>
        <v>100</v>
      </c>
      <c r="V6" s="67">
        <f t="shared" si="9"/>
        <v>342</v>
      </c>
      <c r="W6" s="67">
        <f t="shared" si="10"/>
        <v>242</v>
      </c>
      <c r="X6" s="67">
        <f t="shared" si="11"/>
        <v>5427</v>
      </c>
    </row>
    <row r="7" spans="2:24" x14ac:dyDescent="0.25">
      <c r="B7" s="15">
        <v>3</v>
      </c>
      <c r="C7" s="6">
        <v>42952</v>
      </c>
      <c r="D7" s="7">
        <v>0.65972222222222221</v>
      </c>
      <c r="E7" s="112" t="s">
        <v>264</v>
      </c>
      <c r="F7" s="9" t="s">
        <v>24</v>
      </c>
      <c r="G7" s="15">
        <v>8</v>
      </c>
      <c r="H7" s="9">
        <v>2</v>
      </c>
      <c r="I7" s="9" t="s">
        <v>25</v>
      </c>
      <c r="J7" s="9" t="s">
        <v>23</v>
      </c>
      <c r="K7" s="108"/>
      <c r="L7" s="109">
        <v>1.8</v>
      </c>
      <c r="M7" s="50">
        <f t="shared" si="0"/>
        <v>200</v>
      </c>
      <c r="N7" s="50" t="str">
        <f t="shared" si="1"/>
        <v/>
      </c>
      <c r="O7" s="50">
        <f t="shared" si="2"/>
        <v>-200</v>
      </c>
      <c r="P7" s="51">
        <f t="shared" si="3"/>
        <v>9940</v>
      </c>
      <c r="Q7" s="13">
        <f t="shared" si="4"/>
        <v>100</v>
      </c>
      <c r="R7" s="13" t="str">
        <f t="shared" si="5"/>
        <v/>
      </c>
      <c r="S7" s="14">
        <f t="shared" si="6"/>
        <v>-100</v>
      </c>
      <c r="T7" s="14">
        <f t="shared" si="7"/>
        <v>9700</v>
      </c>
      <c r="U7" s="67">
        <f t="shared" si="8"/>
        <v>100</v>
      </c>
      <c r="V7" s="67">
        <f t="shared" si="9"/>
        <v>360</v>
      </c>
      <c r="W7" s="67">
        <f t="shared" si="10"/>
        <v>260</v>
      </c>
      <c r="X7" s="67">
        <f t="shared" si="11"/>
        <v>5687</v>
      </c>
    </row>
    <row r="8" spans="2:24" x14ac:dyDescent="0.25">
      <c r="B8" s="110">
        <v>4</v>
      </c>
      <c r="C8" s="6">
        <v>42952</v>
      </c>
      <c r="D8" s="7">
        <v>0.71180555555555547</v>
      </c>
      <c r="E8" s="112" t="s">
        <v>233</v>
      </c>
      <c r="F8" s="9" t="s">
        <v>24</v>
      </c>
      <c r="G8" s="15">
        <v>10</v>
      </c>
      <c r="H8" s="9">
        <v>9</v>
      </c>
      <c r="I8" s="9" t="s">
        <v>26</v>
      </c>
      <c r="J8" s="9" t="s">
        <v>20</v>
      </c>
      <c r="K8" s="108">
        <v>4.8</v>
      </c>
      <c r="L8" s="109">
        <v>2</v>
      </c>
      <c r="M8" s="50">
        <f t="shared" si="0"/>
        <v>200</v>
      </c>
      <c r="N8" s="50">
        <f t="shared" si="1"/>
        <v>960</v>
      </c>
      <c r="O8" s="50">
        <f t="shared" si="2"/>
        <v>760</v>
      </c>
      <c r="P8" s="51">
        <f t="shared" si="3"/>
        <v>10700</v>
      </c>
      <c r="Q8" s="13">
        <f t="shared" si="4"/>
        <v>100</v>
      </c>
      <c r="R8" s="13">
        <f t="shared" si="5"/>
        <v>2640</v>
      </c>
      <c r="S8" s="14">
        <f t="shared" si="6"/>
        <v>2540</v>
      </c>
      <c r="T8" s="14">
        <f t="shared" si="7"/>
        <v>12240</v>
      </c>
      <c r="U8" s="67">
        <f t="shared" si="8"/>
        <v>100</v>
      </c>
      <c r="V8" s="67">
        <f t="shared" si="9"/>
        <v>320</v>
      </c>
      <c r="W8" s="67">
        <f t="shared" si="10"/>
        <v>220</v>
      </c>
      <c r="X8" s="67">
        <f t="shared" si="11"/>
        <v>5907</v>
      </c>
    </row>
    <row r="9" spans="2:24" x14ac:dyDescent="0.25">
      <c r="B9" s="15">
        <v>5</v>
      </c>
      <c r="C9" s="6">
        <v>42959</v>
      </c>
      <c r="D9" s="7">
        <v>0.60763888888888895</v>
      </c>
      <c r="E9" s="112" t="s">
        <v>233</v>
      </c>
      <c r="F9" s="9" t="s">
        <v>24</v>
      </c>
      <c r="G9" s="15">
        <v>5</v>
      </c>
      <c r="H9" s="9">
        <v>6</v>
      </c>
      <c r="I9" s="9" t="s">
        <v>235</v>
      </c>
      <c r="J9" s="9" t="s">
        <v>20</v>
      </c>
      <c r="K9" s="108">
        <v>5.5</v>
      </c>
      <c r="L9" s="109">
        <v>1.6</v>
      </c>
      <c r="M9" s="50">
        <f t="shared" si="0"/>
        <v>200</v>
      </c>
      <c r="N9" s="50">
        <f t="shared" si="1"/>
        <v>1100</v>
      </c>
      <c r="O9" s="50">
        <f t="shared" si="2"/>
        <v>900</v>
      </c>
      <c r="P9" s="51">
        <f t="shared" si="3"/>
        <v>11600</v>
      </c>
      <c r="Q9" s="13">
        <f t="shared" si="4"/>
        <v>100</v>
      </c>
      <c r="R9" s="13" t="str">
        <f t="shared" si="5"/>
        <v/>
      </c>
      <c r="S9" s="14">
        <f t="shared" si="6"/>
        <v>-100</v>
      </c>
      <c r="T9" s="14">
        <f t="shared" si="7"/>
        <v>12140</v>
      </c>
      <c r="U9" s="67">
        <f t="shared" si="8"/>
        <v>100</v>
      </c>
      <c r="V9" s="67" t="str">
        <f t="shared" si="9"/>
        <v/>
      </c>
      <c r="W9" s="67">
        <f t="shared" si="10"/>
        <v>-100</v>
      </c>
      <c r="X9" s="67">
        <f t="shared" si="11"/>
        <v>5807</v>
      </c>
    </row>
    <row r="10" spans="2:24" x14ac:dyDescent="0.25">
      <c r="B10" s="110">
        <v>6</v>
      </c>
      <c r="C10" s="6">
        <v>42959</v>
      </c>
      <c r="D10" s="7">
        <v>0.66319444444444442</v>
      </c>
      <c r="E10" s="112" t="s">
        <v>232</v>
      </c>
      <c r="F10" s="9" t="s">
        <v>24</v>
      </c>
      <c r="G10" s="15">
        <v>7</v>
      </c>
      <c r="H10" s="9">
        <v>5</v>
      </c>
      <c r="I10" s="9" t="s">
        <v>29</v>
      </c>
      <c r="J10" s="9"/>
      <c r="K10" s="108"/>
      <c r="L10" s="109"/>
      <c r="M10" s="50">
        <f t="shared" si="0"/>
        <v>200</v>
      </c>
      <c r="N10" s="50" t="str">
        <f t="shared" si="1"/>
        <v/>
      </c>
      <c r="O10" s="50">
        <f t="shared" si="2"/>
        <v>-200</v>
      </c>
      <c r="P10" s="51">
        <f t="shared" si="3"/>
        <v>11400</v>
      </c>
      <c r="Q10" s="13">
        <f t="shared" si="4"/>
        <v>100</v>
      </c>
      <c r="R10" s="13" t="str">
        <f t="shared" si="5"/>
        <v/>
      </c>
      <c r="S10" s="14">
        <f t="shared" si="6"/>
        <v>-100</v>
      </c>
      <c r="T10" s="14">
        <f t="shared" si="7"/>
        <v>12040</v>
      </c>
      <c r="U10" s="67">
        <f t="shared" si="8"/>
        <v>100</v>
      </c>
      <c r="V10" s="67" t="str">
        <f t="shared" si="9"/>
        <v/>
      </c>
      <c r="W10" s="67">
        <f t="shared" si="10"/>
        <v>-100</v>
      </c>
      <c r="X10" s="67">
        <f t="shared" si="11"/>
        <v>5707</v>
      </c>
    </row>
    <row r="11" spans="2:24" x14ac:dyDescent="0.25">
      <c r="B11" s="15">
        <v>7</v>
      </c>
      <c r="C11" s="6">
        <v>42966</v>
      </c>
      <c r="D11" s="7">
        <v>0.62430555555555556</v>
      </c>
      <c r="E11" s="113" t="s">
        <v>263</v>
      </c>
      <c r="F11" s="9" t="s">
        <v>21</v>
      </c>
      <c r="G11" s="15">
        <v>6</v>
      </c>
      <c r="H11" s="9">
        <v>7</v>
      </c>
      <c r="I11" s="9" t="s">
        <v>30</v>
      </c>
      <c r="J11" s="9" t="s">
        <v>20</v>
      </c>
      <c r="K11" s="108">
        <v>1.1000000000000001</v>
      </c>
      <c r="L11" s="109">
        <v>1.04</v>
      </c>
      <c r="M11" s="50">
        <f t="shared" si="0"/>
        <v>200</v>
      </c>
      <c r="N11" s="50">
        <f t="shared" si="1"/>
        <v>220.00000000000003</v>
      </c>
      <c r="O11" s="50">
        <f t="shared" si="2"/>
        <v>20.000000000000028</v>
      </c>
      <c r="P11" s="51">
        <f t="shared" si="3"/>
        <v>11420</v>
      </c>
      <c r="Q11" s="13">
        <f t="shared" si="4"/>
        <v>100</v>
      </c>
      <c r="R11" s="13">
        <f t="shared" si="5"/>
        <v>308</v>
      </c>
      <c r="S11" s="14">
        <f t="shared" si="6"/>
        <v>208</v>
      </c>
      <c r="T11" s="14">
        <f t="shared" si="7"/>
        <v>12248</v>
      </c>
      <c r="U11" s="67">
        <f t="shared" si="8"/>
        <v>100</v>
      </c>
      <c r="V11" s="67">
        <f t="shared" si="9"/>
        <v>156</v>
      </c>
      <c r="W11" s="67">
        <f t="shared" si="10"/>
        <v>56</v>
      </c>
      <c r="X11" s="67">
        <f t="shared" si="11"/>
        <v>5763</v>
      </c>
    </row>
    <row r="12" spans="2:24" x14ac:dyDescent="0.25">
      <c r="B12" s="110">
        <v>8</v>
      </c>
      <c r="C12" s="6">
        <v>42966</v>
      </c>
      <c r="D12" s="7">
        <v>0.66666666666666663</v>
      </c>
      <c r="E12" s="112" t="s">
        <v>233</v>
      </c>
      <c r="F12" s="9" t="s">
        <v>31</v>
      </c>
      <c r="G12" s="15">
        <v>7</v>
      </c>
      <c r="H12" s="9">
        <v>2</v>
      </c>
      <c r="I12" s="9" t="s">
        <v>32</v>
      </c>
      <c r="J12" s="9" t="s">
        <v>20</v>
      </c>
      <c r="K12" s="108">
        <v>2.8</v>
      </c>
      <c r="L12" s="109">
        <v>1.5</v>
      </c>
      <c r="M12" s="50">
        <f t="shared" si="0"/>
        <v>200</v>
      </c>
      <c r="N12" s="50">
        <f t="shared" si="1"/>
        <v>560</v>
      </c>
      <c r="O12" s="50">
        <f t="shared" si="2"/>
        <v>360</v>
      </c>
      <c r="P12" s="51">
        <f t="shared" si="3"/>
        <v>11780</v>
      </c>
      <c r="Q12" s="13">
        <f t="shared" si="4"/>
        <v>100</v>
      </c>
      <c r="R12" s="13" t="str">
        <f t="shared" si="5"/>
        <v/>
      </c>
      <c r="S12" s="14">
        <f t="shared" si="6"/>
        <v>-100</v>
      </c>
      <c r="T12" s="14">
        <f t="shared" si="7"/>
        <v>12148</v>
      </c>
      <c r="U12" s="67">
        <f t="shared" si="8"/>
        <v>100</v>
      </c>
      <c r="V12" s="67">
        <f t="shared" si="9"/>
        <v>285</v>
      </c>
      <c r="W12" s="67">
        <f t="shared" si="10"/>
        <v>185</v>
      </c>
      <c r="X12" s="67">
        <f t="shared" si="11"/>
        <v>5948</v>
      </c>
    </row>
    <row r="13" spans="2:24" x14ac:dyDescent="0.25">
      <c r="B13" s="15">
        <v>9</v>
      </c>
      <c r="C13" s="6">
        <v>42966</v>
      </c>
      <c r="D13" s="7">
        <v>0.69444444444444453</v>
      </c>
      <c r="E13" s="112" t="s">
        <v>233</v>
      </c>
      <c r="F13" s="9" t="s">
        <v>31</v>
      </c>
      <c r="G13" s="15">
        <v>8</v>
      </c>
      <c r="H13" s="9">
        <v>11</v>
      </c>
      <c r="I13" s="9" t="s">
        <v>33</v>
      </c>
      <c r="J13" s="9" t="s">
        <v>23</v>
      </c>
      <c r="K13" s="108"/>
      <c r="L13" s="109">
        <v>1.9</v>
      </c>
      <c r="M13" s="50">
        <f t="shared" si="0"/>
        <v>200</v>
      </c>
      <c r="N13" s="50" t="str">
        <f t="shared" si="1"/>
        <v/>
      </c>
      <c r="O13" s="50">
        <f t="shared" si="2"/>
        <v>-200</v>
      </c>
      <c r="P13" s="51">
        <f t="shared" si="3"/>
        <v>11580</v>
      </c>
      <c r="Q13" s="13">
        <f t="shared" si="4"/>
        <v>100</v>
      </c>
      <c r="R13" s="13" t="str">
        <f t="shared" si="5"/>
        <v/>
      </c>
      <c r="S13" s="14">
        <f t="shared" si="6"/>
        <v>-100</v>
      </c>
      <c r="T13" s="14">
        <f t="shared" si="7"/>
        <v>12048</v>
      </c>
      <c r="U13" s="67">
        <f t="shared" si="8"/>
        <v>100</v>
      </c>
      <c r="V13" s="67">
        <f t="shared" si="9"/>
        <v>228</v>
      </c>
      <c r="W13" s="67">
        <f t="shared" si="10"/>
        <v>128</v>
      </c>
      <c r="X13" s="67">
        <f t="shared" si="11"/>
        <v>6076</v>
      </c>
    </row>
    <row r="14" spans="2:24" x14ac:dyDescent="0.25">
      <c r="B14" s="110">
        <v>10</v>
      </c>
      <c r="C14" s="6">
        <v>42970</v>
      </c>
      <c r="D14" s="7">
        <v>0.63194444444444442</v>
      </c>
      <c r="E14" s="111" t="s">
        <v>17</v>
      </c>
      <c r="F14" s="9" t="s">
        <v>34</v>
      </c>
      <c r="G14" s="15">
        <v>4</v>
      </c>
      <c r="H14" s="9">
        <v>2</v>
      </c>
      <c r="I14" s="9" t="s">
        <v>35</v>
      </c>
      <c r="J14" s="9" t="s">
        <v>20</v>
      </c>
      <c r="K14" s="108">
        <v>1.7</v>
      </c>
      <c r="L14" s="109">
        <v>1.2</v>
      </c>
      <c r="M14" s="50">
        <f t="shared" si="0"/>
        <v>200</v>
      </c>
      <c r="N14" s="50">
        <f t="shared" si="1"/>
        <v>340</v>
      </c>
      <c r="O14" s="50">
        <f t="shared" si="2"/>
        <v>140</v>
      </c>
      <c r="P14" s="51">
        <f t="shared" si="3"/>
        <v>11720</v>
      </c>
      <c r="Q14" s="13">
        <f t="shared" si="4"/>
        <v>100</v>
      </c>
      <c r="R14" s="13" t="str">
        <f t="shared" si="5"/>
        <v/>
      </c>
      <c r="S14" s="14">
        <f t="shared" si="6"/>
        <v>-100</v>
      </c>
      <c r="T14" s="14">
        <f t="shared" si="7"/>
        <v>11948</v>
      </c>
      <c r="U14" s="67">
        <f t="shared" si="8"/>
        <v>100</v>
      </c>
      <c r="V14" s="67">
        <f t="shared" si="9"/>
        <v>264</v>
      </c>
      <c r="W14" s="67">
        <f t="shared" si="10"/>
        <v>164</v>
      </c>
      <c r="X14" s="67">
        <f t="shared" si="11"/>
        <v>6240</v>
      </c>
    </row>
    <row r="15" spans="2:24" x14ac:dyDescent="0.25">
      <c r="B15" s="15">
        <v>11</v>
      </c>
      <c r="C15" s="6">
        <v>42973</v>
      </c>
      <c r="D15" s="7">
        <v>0.72222222222222221</v>
      </c>
      <c r="E15" s="112" t="s">
        <v>232</v>
      </c>
      <c r="F15" s="9" t="s">
        <v>36</v>
      </c>
      <c r="G15" s="15">
        <v>9</v>
      </c>
      <c r="H15" s="9">
        <v>10</v>
      </c>
      <c r="I15" s="9" t="s">
        <v>37</v>
      </c>
      <c r="J15" s="9" t="s">
        <v>23</v>
      </c>
      <c r="K15" s="108"/>
      <c r="L15" s="109">
        <v>2.2000000000000002</v>
      </c>
      <c r="M15" s="50">
        <f t="shared" si="0"/>
        <v>200</v>
      </c>
      <c r="N15" s="50" t="str">
        <f t="shared" si="1"/>
        <v/>
      </c>
      <c r="O15" s="50">
        <f t="shared" si="2"/>
        <v>-200</v>
      </c>
      <c r="P15" s="51">
        <f t="shared" si="3"/>
        <v>11520</v>
      </c>
      <c r="Q15" s="13">
        <f t="shared" si="4"/>
        <v>100</v>
      </c>
      <c r="R15" s="13" t="str">
        <f t="shared" si="5"/>
        <v/>
      </c>
      <c r="S15" s="14">
        <f t="shared" si="6"/>
        <v>-100</v>
      </c>
      <c r="T15" s="14">
        <f t="shared" si="7"/>
        <v>11848</v>
      </c>
      <c r="U15" s="67">
        <f t="shared" si="8"/>
        <v>100</v>
      </c>
      <c r="V15" s="67" t="str">
        <f t="shared" si="9"/>
        <v/>
      </c>
      <c r="W15" s="67">
        <f t="shared" si="10"/>
        <v>-100</v>
      </c>
      <c r="X15" s="67">
        <f t="shared" si="11"/>
        <v>6140</v>
      </c>
    </row>
    <row r="16" spans="2:24" x14ac:dyDescent="0.25">
      <c r="B16" s="110">
        <v>12</v>
      </c>
      <c r="C16" s="6">
        <v>42980</v>
      </c>
      <c r="D16" s="7">
        <v>0.5229166666666667</v>
      </c>
      <c r="E16" s="111" t="s">
        <v>17</v>
      </c>
      <c r="F16" s="9" t="s">
        <v>38</v>
      </c>
      <c r="G16" s="15">
        <v>1</v>
      </c>
      <c r="H16" s="9">
        <v>1</v>
      </c>
      <c r="I16" s="9" t="s">
        <v>39</v>
      </c>
      <c r="J16" s="9"/>
      <c r="K16" s="108"/>
      <c r="L16" s="109"/>
      <c r="M16" s="50">
        <f t="shared" si="0"/>
        <v>200</v>
      </c>
      <c r="N16" s="50" t="str">
        <f t="shared" si="1"/>
        <v/>
      </c>
      <c r="O16" s="50">
        <f t="shared" si="2"/>
        <v>-200</v>
      </c>
      <c r="P16" s="51">
        <f t="shared" si="3"/>
        <v>11320</v>
      </c>
      <c r="Q16" s="13">
        <f t="shared" si="4"/>
        <v>100</v>
      </c>
      <c r="R16" s="13" t="str">
        <f t="shared" si="5"/>
        <v/>
      </c>
      <c r="S16" s="14">
        <f t="shared" si="6"/>
        <v>-100</v>
      </c>
      <c r="T16" s="14">
        <f t="shared" si="7"/>
        <v>11748</v>
      </c>
      <c r="U16" s="67">
        <f t="shared" si="8"/>
        <v>100</v>
      </c>
      <c r="V16" s="67" t="str">
        <f t="shared" si="9"/>
        <v/>
      </c>
      <c r="W16" s="67">
        <f t="shared" si="10"/>
        <v>-100</v>
      </c>
      <c r="X16" s="67">
        <f t="shared" si="11"/>
        <v>6040</v>
      </c>
    </row>
    <row r="17" spans="2:24" x14ac:dyDescent="0.25">
      <c r="B17" s="15">
        <v>13</v>
      </c>
      <c r="C17" s="6">
        <v>42980</v>
      </c>
      <c r="D17" s="7">
        <v>0.54166666666666663</v>
      </c>
      <c r="E17" s="112" t="s">
        <v>233</v>
      </c>
      <c r="F17" s="9" t="s">
        <v>31</v>
      </c>
      <c r="G17" s="15">
        <v>2</v>
      </c>
      <c r="H17" s="9">
        <v>8</v>
      </c>
      <c r="I17" s="9" t="s">
        <v>40</v>
      </c>
      <c r="J17" s="9" t="s">
        <v>20</v>
      </c>
      <c r="K17" s="108">
        <v>4.5999999999999996</v>
      </c>
      <c r="L17" s="109">
        <v>1.8</v>
      </c>
      <c r="M17" s="50">
        <f t="shared" si="0"/>
        <v>200</v>
      </c>
      <c r="N17" s="50">
        <f t="shared" si="1"/>
        <v>919.99999999999989</v>
      </c>
      <c r="O17" s="50">
        <f t="shared" si="2"/>
        <v>719.99999999999989</v>
      </c>
      <c r="P17" s="51">
        <f t="shared" si="3"/>
        <v>12040</v>
      </c>
      <c r="Q17" s="13">
        <f t="shared" si="4"/>
        <v>100</v>
      </c>
      <c r="R17" s="13" t="str">
        <f t="shared" si="5"/>
        <v/>
      </c>
      <c r="S17" s="14">
        <f t="shared" si="6"/>
        <v>-100</v>
      </c>
      <c r="T17" s="14">
        <f t="shared" si="7"/>
        <v>11648</v>
      </c>
      <c r="U17" s="67">
        <f t="shared" si="8"/>
        <v>100</v>
      </c>
      <c r="V17" s="67" t="str">
        <f t="shared" si="9"/>
        <v/>
      </c>
      <c r="W17" s="67">
        <f t="shared" si="10"/>
        <v>-100</v>
      </c>
      <c r="X17" s="67">
        <f t="shared" si="11"/>
        <v>5940</v>
      </c>
    </row>
    <row r="18" spans="2:24" x14ac:dyDescent="0.25">
      <c r="B18" s="110">
        <v>14</v>
      </c>
      <c r="C18" s="6">
        <v>42980</v>
      </c>
      <c r="D18" s="7">
        <v>0.5541666666666667</v>
      </c>
      <c r="E18" s="113" t="s">
        <v>263</v>
      </c>
      <c r="F18" s="9" t="s">
        <v>21</v>
      </c>
      <c r="G18" s="15">
        <v>3</v>
      </c>
      <c r="H18" s="9">
        <v>4</v>
      </c>
      <c r="I18" s="9" t="s">
        <v>41</v>
      </c>
      <c r="J18" s="9"/>
      <c r="K18" s="108"/>
      <c r="L18" s="109"/>
      <c r="M18" s="50">
        <f t="shared" si="0"/>
        <v>200</v>
      </c>
      <c r="N18" s="50" t="str">
        <f t="shared" si="1"/>
        <v/>
      </c>
      <c r="O18" s="50">
        <f t="shared" si="2"/>
        <v>-200</v>
      </c>
      <c r="P18" s="51">
        <f t="shared" si="3"/>
        <v>11840</v>
      </c>
      <c r="Q18" s="13">
        <f t="shared" si="4"/>
        <v>100</v>
      </c>
      <c r="R18" s="13" t="str">
        <f t="shared" si="5"/>
        <v/>
      </c>
      <c r="S18" s="14">
        <f t="shared" si="6"/>
        <v>-100</v>
      </c>
      <c r="T18" s="14">
        <f t="shared" si="7"/>
        <v>11548</v>
      </c>
      <c r="U18" s="67">
        <f t="shared" si="8"/>
        <v>100</v>
      </c>
      <c r="V18" s="67" t="str">
        <f t="shared" si="9"/>
        <v/>
      </c>
      <c r="W18" s="67">
        <f t="shared" si="10"/>
        <v>-100</v>
      </c>
      <c r="X18" s="67">
        <f t="shared" si="11"/>
        <v>5840</v>
      </c>
    </row>
    <row r="19" spans="2:24" x14ac:dyDescent="0.25">
      <c r="B19" s="15">
        <v>15</v>
      </c>
      <c r="C19" s="6">
        <v>42980</v>
      </c>
      <c r="D19" s="7">
        <v>0.64583333333333337</v>
      </c>
      <c r="E19" s="112" t="s">
        <v>233</v>
      </c>
      <c r="F19" s="9" t="s">
        <v>31</v>
      </c>
      <c r="G19" s="15">
        <v>6</v>
      </c>
      <c r="H19" s="9">
        <v>4</v>
      </c>
      <c r="I19" s="9" t="s">
        <v>42</v>
      </c>
      <c r="J19" s="9"/>
      <c r="K19" s="108"/>
      <c r="L19" s="109"/>
      <c r="M19" s="50">
        <f t="shared" si="0"/>
        <v>200</v>
      </c>
      <c r="N19" s="50" t="str">
        <f t="shared" si="1"/>
        <v/>
      </c>
      <c r="O19" s="50">
        <f t="shared" si="2"/>
        <v>-200</v>
      </c>
      <c r="P19" s="51">
        <f t="shared" si="3"/>
        <v>11640</v>
      </c>
      <c r="Q19" s="13">
        <f t="shared" si="4"/>
        <v>100</v>
      </c>
      <c r="R19" s="13" t="str">
        <f t="shared" si="5"/>
        <v/>
      </c>
      <c r="S19" s="14">
        <f t="shared" si="6"/>
        <v>-100</v>
      </c>
      <c r="T19" s="14">
        <f t="shared" si="7"/>
        <v>11448</v>
      </c>
      <c r="U19" s="67">
        <f t="shared" si="8"/>
        <v>100</v>
      </c>
      <c r="V19" s="67" t="str">
        <f t="shared" si="9"/>
        <v/>
      </c>
      <c r="W19" s="67">
        <f t="shared" si="10"/>
        <v>-100</v>
      </c>
      <c r="X19" s="67">
        <f t="shared" si="11"/>
        <v>5740</v>
      </c>
    </row>
    <row r="20" spans="2:24" x14ac:dyDescent="0.25">
      <c r="B20" s="110">
        <v>16</v>
      </c>
      <c r="C20" s="6">
        <v>42980</v>
      </c>
      <c r="D20" s="7">
        <v>0.67361111111111116</v>
      </c>
      <c r="E20" s="112" t="s">
        <v>232</v>
      </c>
      <c r="F20" s="9" t="s">
        <v>31</v>
      </c>
      <c r="G20" s="15">
        <v>7</v>
      </c>
      <c r="H20" s="9">
        <v>5</v>
      </c>
      <c r="I20" s="9" t="s">
        <v>43</v>
      </c>
      <c r="J20" s="9" t="s">
        <v>20</v>
      </c>
      <c r="K20" s="108">
        <v>2.4500000000000002</v>
      </c>
      <c r="L20" s="109">
        <v>1.4</v>
      </c>
      <c r="M20" s="50">
        <f t="shared" si="0"/>
        <v>200</v>
      </c>
      <c r="N20" s="50">
        <f t="shared" si="1"/>
        <v>490.00000000000006</v>
      </c>
      <c r="O20" s="50">
        <f t="shared" si="2"/>
        <v>290.00000000000006</v>
      </c>
      <c r="P20" s="51">
        <f t="shared" si="3"/>
        <v>11930</v>
      </c>
      <c r="Q20" s="13">
        <f t="shared" si="4"/>
        <v>100</v>
      </c>
      <c r="R20" s="13" t="str">
        <f t="shared" si="5"/>
        <v/>
      </c>
      <c r="S20" s="14">
        <f t="shared" si="6"/>
        <v>-100</v>
      </c>
      <c r="T20" s="14">
        <f t="shared" si="7"/>
        <v>11348</v>
      </c>
      <c r="U20" s="67">
        <f t="shared" si="8"/>
        <v>100</v>
      </c>
      <c r="V20" s="67">
        <f t="shared" si="9"/>
        <v>224</v>
      </c>
      <c r="W20" s="67">
        <f t="shared" si="10"/>
        <v>124</v>
      </c>
      <c r="X20" s="67">
        <f t="shared" si="11"/>
        <v>5864</v>
      </c>
    </row>
    <row r="21" spans="2:24" x14ac:dyDescent="0.25">
      <c r="B21" s="15">
        <v>17</v>
      </c>
      <c r="C21" s="6">
        <v>42980</v>
      </c>
      <c r="D21" s="7">
        <v>0.6875</v>
      </c>
      <c r="E21" s="113" t="s">
        <v>263</v>
      </c>
      <c r="F21" s="9" t="s">
        <v>21</v>
      </c>
      <c r="G21" s="15">
        <v>8</v>
      </c>
      <c r="H21" s="9">
        <v>7</v>
      </c>
      <c r="I21" s="9" t="s">
        <v>44</v>
      </c>
      <c r="J21" s="9" t="s">
        <v>28</v>
      </c>
      <c r="K21" s="108"/>
      <c r="L21" s="109">
        <v>1.6</v>
      </c>
      <c r="M21" s="50">
        <f t="shared" si="0"/>
        <v>200</v>
      </c>
      <c r="N21" s="50" t="str">
        <f t="shared" si="1"/>
        <v/>
      </c>
      <c r="O21" s="50">
        <f t="shared" si="2"/>
        <v>-200</v>
      </c>
      <c r="P21" s="51">
        <f t="shared" si="3"/>
        <v>11730</v>
      </c>
      <c r="Q21" s="13">
        <f t="shared" si="4"/>
        <v>100</v>
      </c>
      <c r="R21" s="13" t="str">
        <f t="shared" si="5"/>
        <v/>
      </c>
      <c r="S21" s="14">
        <f t="shared" si="6"/>
        <v>-100</v>
      </c>
      <c r="T21" s="14">
        <f t="shared" si="7"/>
        <v>11248</v>
      </c>
      <c r="U21" s="67">
        <f t="shared" si="8"/>
        <v>100</v>
      </c>
      <c r="V21" s="67">
        <f t="shared" si="9"/>
        <v>352</v>
      </c>
      <c r="W21" s="67">
        <f t="shared" si="10"/>
        <v>252</v>
      </c>
      <c r="X21" s="67">
        <f t="shared" si="11"/>
        <v>6116</v>
      </c>
    </row>
    <row r="22" spans="2:24" x14ac:dyDescent="0.25">
      <c r="B22" s="110">
        <v>18</v>
      </c>
      <c r="C22" s="6">
        <v>42980</v>
      </c>
      <c r="D22" s="7">
        <v>0.70138888888888884</v>
      </c>
      <c r="E22" s="112" t="s">
        <v>232</v>
      </c>
      <c r="F22" s="9" t="s">
        <v>31</v>
      </c>
      <c r="G22" s="15">
        <v>8</v>
      </c>
      <c r="H22" s="9">
        <v>9</v>
      </c>
      <c r="I22" s="9" t="s">
        <v>45</v>
      </c>
      <c r="J22" s="9" t="s">
        <v>20</v>
      </c>
      <c r="K22" s="108">
        <v>6</v>
      </c>
      <c r="L22" s="109">
        <v>2.2000000000000002</v>
      </c>
      <c r="M22" s="50">
        <f t="shared" si="0"/>
        <v>200</v>
      </c>
      <c r="N22" s="50">
        <f t="shared" si="1"/>
        <v>1200</v>
      </c>
      <c r="O22" s="50">
        <f t="shared" si="2"/>
        <v>1000</v>
      </c>
      <c r="P22" s="51">
        <f t="shared" si="3"/>
        <v>12730</v>
      </c>
      <c r="Q22" s="13">
        <f t="shared" si="4"/>
        <v>100</v>
      </c>
      <c r="R22" s="13">
        <f t="shared" si="5"/>
        <v>1170</v>
      </c>
      <c r="S22" s="14">
        <f t="shared" si="6"/>
        <v>1070</v>
      </c>
      <c r="T22" s="14">
        <f t="shared" si="7"/>
        <v>12318</v>
      </c>
      <c r="U22" s="67">
        <f t="shared" si="8"/>
        <v>100</v>
      </c>
      <c r="V22" s="67">
        <f t="shared" si="9"/>
        <v>286.00000000000006</v>
      </c>
      <c r="W22" s="67">
        <f t="shared" si="10"/>
        <v>186.00000000000006</v>
      </c>
      <c r="X22" s="67">
        <f t="shared" si="11"/>
        <v>6302</v>
      </c>
    </row>
    <row r="23" spans="2:24" x14ac:dyDescent="0.25">
      <c r="B23" s="15">
        <v>19</v>
      </c>
      <c r="C23" s="6">
        <v>42987</v>
      </c>
      <c r="D23" s="7">
        <v>0.53611111111111109</v>
      </c>
      <c r="E23" s="111" t="s">
        <v>17</v>
      </c>
      <c r="F23" s="9" t="s">
        <v>48</v>
      </c>
      <c r="G23" s="15">
        <v>3</v>
      </c>
      <c r="H23" s="9">
        <v>7</v>
      </c>
      <c r="I23" s="9" t="s">
        <v>49</v>
      </c>
      <c r="J23" s="9" t="s">
        <v>20</v>
      </c>
      <c r="K23" s="108">
        <v>1.95</v>
      </c>
      <c r="L23" s="109">
        <v>1.3</v>
      </c>
      <c r="M23" s="50">
        <f t="shared" si="0"/>
        <v>200</v>
      </c>
      <c r="N23" s="50">
        <f t="shared" si="1"/>
        <v>390</v>
      </c>
      <c r="O23" s="50">
        <f t="shared" si="2"/>
        <v>190</v>
      </c>
      <c r="P23" s="51">
        <f t="shared" si="3"/>
        <v>12920</v>
      </c>
      <c r="Q23" s="13">
        <f t="shared" si="4"/>
        <v>100</v>
      </c>
      <c r="R23" s="13" t="str">
        <f t="shared" si="5"/>
        <v/>
      </c>
      <c r="S23" s="14">
        <f t="shared" si="6"/>
        <v>-100</v>
      </c>
      <c r="T23" s="14">
        <f t="shared" si="7"/>
        <v>12218</v>
      </c>
      <c r="U23" s="67">
        <f t="shared" si="8"/>
        <v>100</v>
      </c>
      <c r="V23" s="67">
        <f t="shared" si="9"/>
        <v>156</v>
      </c>
      <c r="W23" s="67">
        <f t="shared" si="10"/>
        <v>56</v>
      </c>
      <c r="X23" s="67">
        <f t="shared" si="11"/>
        <v>6358</v>
      </c>
    </row>
    <row r="24" spans="2:24" x14ac:dyDescent="0.25">
      <c r="B24" s="110">
        <v>20</v>
      </c>
      <c r="C24" s="6">
        <v>42987</v>
      </c>
      <c r="D24" s="7">
        <v>0.65347222222222223</v>
      </c>
      <c r="E24" s="111" t="s">
        <v>17</v>
      </c>
      <c r="F24" s="9" t="s">
        <v>50</v>
      </c>
      <c r="G24" s="15">
        <v>5</v>
      </c>
      <c r="H24" s="9">
        <v>2</v>
      </c>
      <c r="I24" s="9" t="s">
        <v>51</v>
      </c>
      <c r="J24" s="9" t="s">
        <v>28</v>
      </c>
      <c r="K24" s="108"/>
      <c r="L24" s="109">
        <v>1.2</v>
      </c>
      <c r="M24" s="50">
        <f t="shared" si="0"/>
        <v>200</v>
      </c>
      <c r="N24" s="50" t="str">
        <f t="shared" si="1"/>
        <v/>
      </c>
      <c r="O24" s="50">
        <f t="shared" si="2"/>
        <v>-200</v>
      </c>
      <c r="P24" s="51">
        <f t="shared" si="3"/>
        <v>12720</v>
      </c>
      <c r="Q24" s="13">
        <f t="shared" si="4"/>
        <v>100</v>
      </c>
      <c r="R24" s="13" t="str">
        <f t="shared" si="5"/>
        <v/>
      </c>
      <c r="S24" s="14">
        <f t="shared" si="6"/>
        <v>-100</v>
      </c>
      <c r="T24" s="14">
        <f t="shared" si="7"/>
        <v>12118</v>
      </c>
      <c r="U24" s="67">
        <f t="shared" si="8"/>
        <v>100</v>
      </c>
      <c r="V24" s="67">
        <f t="shared" si="9"/>
        <v>156</v>
      </c>
      <c r="W24" s="67">
        <f t="shared" si="10"/>
        <v>56</v>
      </c>
      <c r="X24" s="67">
        <f t="shared" si="11"/>
        <v>6414</v>
      </c>
    </row>
    <row r="25" spans="2:24" x14ac:dyDescent="0.25">
      <c r="B25" s="15">
        <v>21</v>
      </c>
      <c r="C25" s="6">
        <v>42987</v>
      </c>
      <c r="D25" s="7">
        <v>0.6875</v>
      </c>
      <c r="E25" s="113" t="s">
        <v>263</v>
      </c>
      <c r="F25" s="9" t="s">
        <v>27</v>
      </c>
      <c r="G25" s="15">
        <v>8</v>
      </c>
      <c r="H25" s="9">
        <v>4</v>
      </c>
      <c r="I25" s="9" t="s">
        <v>52</v>
      </c>
      <c r="J25" s="9" t="s">
        <v>23</v>
      </c>
      <c r="K25" s="108"/>
      <c r="L25" s="109">
        <v>1.3</v>
      </c>
      <c r="M25" s="50">
        <f t="shared" si="0"/>
        <v>200</v>
      </c>
      <c r="N25" s="50" t="str">
        <f t="shared" si="1"/>
        <v/>
      </c>
      <c r="O25" s="50">
        <f t="shared" si="2"/>
        <v>-200</v>
      </c>
      <c r="P25" s="51">
        <f t="shared" si="3"/>
        <v>12520</v>
      </c>
      <c r="Q25" s="13">
        <f t="shared" si="4"/>
        <v>100</v>
      </c>
      <c r="R25" s="13" t="str">
        <f t="shared" si="5"/>
        <v/>
      </c>
      <c r="S25" s="14">
        <f t="shared" si="6"/>
        <v>-100</v>
      </c>
      <c r="T25" s="14">
        <f t="shared" si="7"/>
        <v>12018</v>
      </c>
      <c r="U25" s="67">
        <f t="shared" si="8"/>
        <v>100</v>
      </c>
      <c r="V25" s="67">
        <f t="shared" si="9"/>
        <v>247</v>
      </c>
      <c r="W25" s="67">
        <f t="shared" si="10"/>
        <v>147</v>
      </c>
      <c r="X25" s="67">
        <f t="shared" si="11"/>
        <v>6561</v>
      </c>
    </row>
    <row r="26" spans="2:24" x14ac:dyDescent="0.25">
      <c r="B26" s="110">
        <v>22</v>
      </c>
      <c r="C26" s="6">
        <v>42994</v>
      </c>
      <c r="D26" s="7">
        <v>0.53333333333333333</v>
      </c>
      <c r="E26" s="113" t="s">
        <v>263</v>
      </c>
      <c r="F26" s="9" t="s">
        <v>21</v>
      </c>
      <c r="G26" s="15">
        <v>2</v>
      </c>
      <c r="H26" s="9">
        <v>3</v>
      </c>
      <c r="I26" s="9" t="s">
        <v>247</v>
      </c>
      <c r="J26" s="9" t="s">
        <v>20</v>
      </c>
      <c r="K26" s="108">
        <v>6</v>
      </c>
      <c r="L26" s="109">
        <v>1.9</v>
      </c>
      <c r="M26" s="50">
        <f t="shared" si="0"/>
        <v>200</v>
      </c>
      <c r="N26" s="50">
        <f t="shared" si="1"/>
        <v>1200</v>
      </c>
      <c r="O26" s="50">
        <f t="shared" si="2"/>
        <v>1000</v>
      </c>
      <c r="P26" s="51">
        <f t="shared" si="3"/>
        <v>13520</v>
      </c>
      <c r="Q26" s="13">
        <f t="shared" si="4"/>
        <v>100</v>
      </c>
      <c r="R26" s="13">
        <f t="shared" si="5"/>
        <v>2040</v>
      </c>
      <c r="S26" s="14">
        <f t="shared" si="6"/>
        <v>1940</v>
      </c>
      <c r="T26" s="14">
        <f t="shared" si="7"/>
        <v>13958</v>
      </c>
      <c r="U26" s="67">
        <f t="shared" si="8"/>
        <v>100</v>
      </c>
      <c r="V26" s="67">
        <f t="shared" si="9"/>
        <v>304</v>
      </c>
      <c r="W26" s="67">
        <f t="shared" si="10"/>
        <v>204</v>
      </c>
      <c r="X26" s="67">
        <f t="shared" si="11"/>
        <v>6765</v>
      </c>
    </row>
    <row r="27" spans="2:24" x14ac:dyDescent="0.25">
      <c r="B27" s="15">
        <v>23</v>
      </c>
      <c r="C27" s="6">
        <v>42994</v>
      </c>
      <c r="D27" s="7">
        <v>0.56944444444444442</v>
      </c>
      <c r="E27" s="112" t="s">
        <v>232</v>
      </c>
      <c r="F27" s="9" t="s">
        <v>24</v>
      </c>
      <c r="G27" s="15">
        <v>3</v>
      </c>
      <c r="H27" s="9">
        <v>14</v>
      </c>
      <c r="I27" s="9" t="s">
        <v>53</v>
      </c>
      <c r="J27" s="9" t="s">
        <v>20</v>
      </c>
      <c r="K27" s="108">
        <v>3.4</v>
      </c>
      <c r="L27" s="109">
        <v>1.6</v>
      </c>
      <c r="M27" s="50">
        <f t="shared" si="0"/>
        <v>200</v>
      </c>
      <c r="N27" s="50">
        <f t="shared" si="1"/>
        <v>680</v>
      </c>
      <c r="O27" s="50">
        <f t="shared" si="2"/>
        <v>480</v>
      </c>
      <c r="P27" s="51">
        <f t="shared" si="3"/>
        <v>14000</v>
      </c>
      <c r="Q27" s="13">
        <f t="shared" si="4"/>
        <v>100</v>
      </c>
      <c r="R27" s="13">
        <f t="shared" si="5"/>
        <v>578</v>
      </c>
      <c r="S27" s="14">
        <f t="shared" si="6"/>
        <v>478</v>
      </c>
      <c r="T27" s="14">
        <f t="shared" si="7"/>
        <v>14436</v>
      </c>
      <c r="U27" s="67">
        <f t="shared" si="8"/>
        <v>100</v>
      </c>
      <c r="V27" s="67">
        <f t="shared" si="9"/>
        <v>192</v>
      </c>
      <c r="W27" s="67">
        <f t="shared" si="10"/>
        <v>92</v>
      </c>
      <c r="X27" s="67">
        <f t="shared" si="11"/>
        <v>6857</v>
      </c>
    </row>
    <row r="28" spans="2:24" x14ac:dyDescent="0.25">
      <c r="B28" s="110">
        <v>24</v>
      </c>
      <c r="C28" s="6">
        <v>42994</v>
      </c>
      <c r="D28" s="7">
        <v>0.58819444444444446</v>
      </c>
      <c r="E28" s="111" t="s">
        <v>17</v>
      </c>
      <c r="F28" s="9" t="s">
        <v>48</v>
      </c>
      <c r="G28" s="15">
        <v>5</v>
      </c>
      <c r="H28" s="9">
        <v>2</v>
      </c>
      <c r="I28" s="9" t="s">
        <v>54</v>
      </c>
      <c r="J28" s="9" t="s">
        <v>20</v>
      </c>
      <c r="K28" s="108">
        <v>1.7</v>
      </c>
      <c r="L28" s="109">
        <v>1.2</v>
      </c>
      <c r="M28" s="50">
        <f t="shared" si="0"/>
        <v>200</v>
      </c>
      <c r="N28" s="50">
        <f t="shared" si="1"/>
        <v>340</v>
      </c>
      <c r="O28" s="50">
        <f t="shared" si="2"/>
        <v>140</v>
      </c>
      <c r="P28" s="51">
        <f t="shared" si="3"/>
        <v>14140</v>
      </c>
      <c r="Q28" s="13">
        <f t="shared" si="4"/>
        <v>100</v>
      </c>
      <c r="R28" s="13" t="str">
        <f t="shared" si="5"/>
        <v/>
      </c>
      <c r="S28" s="14">
        <f t="shared" si="6"/>
        <v>-100</v>
      </c>
      <c r="T28" s="14">
        <f t="shared" si="7"/>
        <v>14336</v>
      </c>
      <c r="U28" s="67">
        <f t="shared" si="8"/>
        <v>100</v>
      </c>
      <c r="V28" s="67" t="str">
        <f t="shared" si="9"/>
        <v/>
      </c>
      <c r="W28" s="67">
        <f t="shared" si="10"/>
        <v>-100</v>
      </c>
      <c r="X28" s="67">
        <f t="shared" si="11"/>
        <v>6757</v>
      </c>
    </row>
    <row r="29" spans="2:24" x14ac:dyDescent="0.25">
      <c r="B29" s="15">
        <v>25</v>
      </c>
      <c r="C29" s="6">
        <v>42994</v>
      </c>
      <c r="D29" s="7">
        <v>0.59375</v>
      </c>
      <c r="E29" s="112" t="s">
        <v>233</v>
      </c>
      <c r="F29" s="9" t="s">
        <v>24</v>
      </c>
      <c r="G29" s="15">
        <v>4</v>
      </c>
      <c r="H29" s="9">
        <v>9</v>
      </c>
      <c r="I29" s="9" t="s">
        <v>55</v>
      </c>
      <c r="J29" s="9"/>
      <c r="K29" s="108"/>
      <c r="L29" s="109"/>
      <c r="M29" s="50">
        <f t="shared" si="0"/>
        <v>200</v>
      </c>
      <c r="N29" s="50" t="str">
        <f t="shared" si="1"/>
        <v/>
      </c>
      <c r="O29" s="50">
        <f t="shared" si="2"/>
        <v>-200</v>
      </c>
      <c r="P29" s="51">
        <f t="shared" si="3"/>
        <v>13940</v>
      </c>
      <c r="Q29" s="13">
        <f t="shared" si="4"/>
        <v>100</v>
      </c>
      <c r="R29" s="13" t="str">
        <f t="shared" si="5"/>
        <v/>
      </c>
      <c r="S29" s="14">
        <f t="shared" si="6"/>
        <v>-100</v>
      </c>
      <c r="T29" s="14">
        <f t="shared" si="7"/>
        <v>14236</v>
      </c>
      <c r="U29" s="67">
        <f t="shared" si="8"/>
        <v>100</v>
      </c>
      <c r="V29" s="67" t="str">
        <f t="shared" si="9"/>
        <v/>
      </c>
      <c r="W29" s="67">
        <f t="shared" si="10"/>
        <v>-100</v>
      </c>
      <c r="X29" s="67">
        <f t="shared" si="11"/>
        <v>6657</v>
      </c>
    </row>
    <row r="30" spans="2:24" x14ac:dyDescent="0.25">
      <c r="B30" s="110">
        <v>26</v>
      </c>
      <c r="C30" s="6">
        <v>42994</v>
      </c>
      <c r="D30" s="7">
        <v>0.66180555555555554</v>
      </c>
      <c r="E30" s="113" t="s">
        <v>263</v>
      </c>
      <c r="F30" s="9" t="s">
        <v>21</v>
      </c>
      <c r="G30" s="15">
        <v>7</v>
      </c>
      <c r="H30" s="9">
        <v>2</v>
      </c>
      <c r="I30" s="9" t="s">
        <v>69</v>
      </c>
      <c r="J30" s="9" t="s">
        <v>20</v>
      </c>
      <c r="K30" s="108">
        <v>2.6</v>
      </c>
      <c r="L30" s="109">
        <v>1.4</v>
      </c>
      <c r="M30" s="50">
        <f t="shared" si="0"/>
        <v>200</v>
      </c>
      <c r="N30" s="50">
        <f t="shared" si="1"/>
        <v>520</v>
      </c>
      <c r="O30" s="50">
        <f t="shared" si="2"/>
        <v>320</v>
      </c>
      <c r="P30" s="51">
        <f t="shared" si="3"/>
        <v>14260</v>
      </c>
      <c r="Q30" s="13">
        <f t="shared" si="4"/>
        <v>100</v>
      </c>
      <c r="R30" s="13" t="str">
        <f t="shared" si="5"/>
        <v/>
      </c>
      <c r="S30" s="14">
        <f t="shared" si="6"/>
        <v>-100</v>
      </c>
      <c r="T30" s="14">
        <f t="shared" si="7"/>
        <v>14136</v>
      </c>
      <c r="U30" s="67">
        <f t="shared" si="8"/>
        <v>100</v>
      </c>
      <c r="V30" s="67" t="str">
        <f t="shared" si="9"/>
        <v/>
      </c>
      <c r="W30" s="67">
        <f t="shared" si="10"/>
        <v>-100</v>
      </c>
      <c r="X30" s="67">
        <f t="shared" si="11"/>
        <v>6557</v>
      </c>
    </row>
    <row r="31" spans="2:24" x14ac:dyDescent="0.25">
      <c r="B31" s="15">
        <v>27</v>
      </c>
      <c r="C31" s="6">
        <v>43001</v>
      </c>
      <c r="D31" s="7">
        <v>0.5395833333333333</v>
      </c>
      <c r="E31" s="111" t="s">
        <v>17</v>
      </c>
      <c r="F31" s="9" t="s">
        <v>56</v>
      </c>
      <c r="G31" s="15">
        <v>3</v>
      </c>
      <c r="H31" s="9">
        <v>3</v>
      </c>
      <c r="I31" s="9" t="s">
        <v>57</v>
      </c>
      <c r="J31" s="9"/>
      <c r="K31" s="108"/>
      <c r="L31" s="109"/>
      <c r="M31" s="50">
        <f t="shared" si="0"/>
        <v>200</v>
      </c>
      <c r="N31" s="50" t="str">
        <f t="shared" si="1"/>
        <v/>
      </c>
      <c r="O31" s="50">
        <f t="shared" si="2"/>
        <v>-200</v>
      </c>
      <c r="P31" s="51">
        <f t="shared" si="3"/>
        <v>14060</v>
      </c>
      <c r="Q31" s="13">
        <f t="shared" si="4"/>
        <v>100</v>
      </c>
      <c r="R31" s="13" t="str">
        <f t="shared" si="5"/>
        <v/>
      </c>
      <c r="S31" s="14">
        <f t="shared" si="6"/>
        <v>-100</v>
      </c>
      <c r="T31" s="14">
        <f t="shared" si="7"/>
        <v>14036</v>
      </c>
      <c r="U31" s="67">
        <f t="shared" si="8"/>
        <v>100</v>
      </c>
      <c r="V31" s="67" t="str">
        <f t="shared" si="9"/>
        <v/>
      </c>
      <c r="W31" s="67">
        <f t="shared" si="10"/>
        <v>-100</v>
      </c>
      <c r="X31" s="67">
        <f t="shared" si="11"/>
        <v>6457</v>
      </c>
    </row>
    <row r="32" spans="2:24" x14ac:dyDescent="0.25">
      <c r="B32" s="110">
        <v>28</v>
      </c>
      <c r="C32" s="6">
        <v>43001</v>
      </c>
      <c r="D32" s="7">
        <v>0.69097222222222221</v>
      </c>
      <c r="E32" s="113" t="s">
        <v>263</v>
      </c>
      <c r="F32" s="9" t="s">
        <v>27</v>
      </c>
      <c r="G32" s="15">
        <v>8</v>
      </c>
      <c r="H32" s="9">
        <v>4</v>
      </c>
      <c r="I32" s="9" t="s">
        <v>58</v>
      </c>
      <c r="J32" s="9" t="s">
        <v>20</v>
      </c>
      <c r="K32" s="108">
        <v>6</v>
      </c>
      <c r="L32" s="109">
        <v>2</v>
      </c>
      <c r="M32" s="50">
        <f t="shared" si="0"/>
        <v>200</v>
      </c>
      <c r="N32" s="50">
        <f t="shared" si="1"/>
        <v>1200</v>
      </c>
      <c r="O32" s="50">
        <f t="shared" si="2"/>
        <v>1000</v>
      </c>
      <c r="P32" s="51">
        <f t="shared" si="3"/>
        <v>15060</v>
      </c>
      <c r="Q32" s="13">
        <f t="shared" si="4"/>
        <v>100</v>
      </c>
      <c r="R32" s="13">
        <f t="shared" si="5"/>
        <v>2880</v>
      </c>
      <c r="S32" s="14">
        <f t="shared" si="6"/>
        <v>2780</v>
      </c>
      <c r="T32" s="14">
        <f t="shared" si="7"/>
        <v>16816</v>
      </c>
      <c r="U32" s="67">
        <f t="shared" si="8"/>
        <v>100</v>
      </c>
      <c r="V32" s="67">
        <f t="shared" si="9"/>
        <v>340</v>
      </c>
      <c r="W32" s="67">
        <f t="shared" si="10"/>
        <v>240</v>
      </c>
      <c r="X32" s="67">
        <f t="shared" si="11"/>
        <v>6697</v>
      </c>
    </row>
    <row r="33" spans="2:24" x14ac:dyDescent="0.25">
      <c r="B33" s="15">
        <v>29</v>
      </c>
      <c r="C33" s="6">
        <v>43001</v>
      </c>
      <c r="D33" s="7">
        <v>0.71527777777777779</v>
      </c>
      <c r="E33" s="113" t="s">
        <v>263</v>
      </c>
      <c r="F33" s="9" t="s">
        <v>27</v>
      </c>
      <c r="G33" s="15">
        <v>5</v>
      </c>
      <c r="H33" s="9">
        <v>5</v>
      </c>
      <c r="I33" s="9" t="s">
        <v>46</v>
      </c>
      <c r="J33" s="9" t="s">
        <v>20</v>
      </c>
      <c r="K33" s="108">
        <v>4.8</v>
      </c>
      <c r="L33" s="109">
        <v>1.7</v>
      </c>
      <c r="M33" s="50">
        <f t="shared" si="0"/>
        <v>200</v>
      </c>
      <c r="N33" s="50">
        <f t="shared" si="1"/>
        <v>960</v>
      </c>
      <c r="O33" s="50">
        <f t="shared" si="2"/>
        <v>760</v>
      </c>
      <c r="P33" s="51">
        <f t="shared" si="3"/>
        <v>15820</v>
      </c>
      <c r="Q33" s="13">
        <f t="shared" si="4"/>
        <v>100</v>
      </c>
      <c r="R33" s="13" t="str">
        <f t="shared" si="5"/>
        <v/>
      </c>
      <c r="S33" s="14">
        <f t="shared" si="6"/>
        <v>-100</v>
      </c>
      <c r="T33" s="14">
        <f t="shared" si="7"/>
        <v>16716</v>
      </c>
      <c r="U33" s="67">
        <f t="shared" si="8"/>
        <v>100</v>
      </c>
      <c r="V33" s="67">
        <f t="shared" si="9"/>
        <v>221</v>
      </c>
      <c r="W33" s="67">
        <f t="shared" si="10"/>
        <v>121</v>
      </c>
      <c r="X33" s="67">
        <f t="shared" si="11"/>
        <v>6818</v>
      </c>
    </row>
    <row r="34" spans="2:24" x14ac:dyDescent="0.25">
      <c r="B34" s="110">
        <v>30</v>
      </c>
      <c r="C34" s="6">
        <v>43001</v>
      </c>
      <c r="D34" s="7">
        <v>0.71875</v>
      </c>
      <c r="E34" s="113" t="s">
        <v>263</v>
      </c>
      <c r="F34" s="9" t="s">
        <v>27</v>
      </c>
      <c r="G34" s="15">
        <v>9</v>
      </c>
      <c r="H34" s="9">
        <v>5</v>
      </c>
      <c r="I34" s="9" t="s">
        <v>59</v>
      </c>
      <c r="J34" s="9" t="s">
        <v>28</v>
      </c>
      <c r="K34" s="108"/>
      <c r="L34" s="109">
        <v>1.3</v>
      </c>
      <c r="M34" s="50">
        <f t="shared" si="0"/>
        <v>200</v>
      </c>
      <c r="N34" s="50" t="str">
        <f t="shared" si="1"/>
        <v/>
      </c>
      <c r="O34" s="50">
        <f t="shared" si="2"/>
        <v>-200</v>
      </c>
      <c r="P34" s="51">
        <f t="shared" si="3"/>
        <v>15620</v>
      </c>
      <c r="Q34" s="13">
        <f t="shared" si="4"/>
        <v>100</v>
      </c>
      <c r="R34" s="13" t="str">
        <f t="shared" si="5"/>
        <v/>
      </c>
      <c r="S34" s="14">
        <f t="shared" si="6"/>
        <v>-100</v>
      </c>
      <c r="T34" s="14">
        <f t="shared" si="7"/>
        <v>16616</v>
      </c>
      <c r="U34" s="67">
        <f t="shared" si="8"/>
        <v>100</v>
      </c>
      <c r="V34" s="67">
        <f t="shared" si="9"/>
        <v>169</v>
      </c>
      <c r="W34" s="67">
        <f t="shared" si="10"/>
        <v>69</v>
      </c>
      <c r="X34" s="67">
        <f t="shared" si="11"/>
        <v>6887</v>
      </c>
    </row>
    <row r="35" spans="2:24" x14ac:dyDescent="0.25">
      <c r="B35" s="15">
        <v>31</v>
      </c>
      <c r="C35" s="6">
        <v>43008</v>
      </c>
      <c r="D35" s="7">
        <v>0.66666666666666663</v>
      </c>
      <c r="E35" s="113" t="s">
        <v>263</v>
      </c>
      <c r="F35" s="9" t="s">
        <v>21</v>
      </c>
      <c r="G35" s="15">
        <v>7</v>
      </c>
      <c r="H35" s="9">
        <v>1</v>
      </c>
      <c r="I35" s="9" t="s">
        <v>60</v>
      </c>
      <c r="J35" s="9" t="s">
        <v>20</v>
      </c>
      <c r="K35" s="108">
        <v>2.5</v>
      </c>
      <c r="L35" s="109">
        <v>1.3</v>
      </c>
      <c r="M35" s="50">
        <f t="shared" si="0"/>
        <v>200</v>
      </c>
      <c r="N35" s="50">
        <f t="shared" si="1"/>
        <v>500</v>
      </c>
      <c r="O35" s="50">
        <f t="shared" si="2"/>
        <v>300</v>
      </c>
      <c r="P35" s="51">
        <f t="shared" si="3"/>
        <v>15920</v>
      </c>
      <c r="Q35" s="13">
        <f t="shared" si="4"/>
        <v>100</v>
      </c>
      <c r="R35" s="13">
        <f t="shared" si="5"/>
        <v>450</v>
      </c>
      <c r="S35" s="14">
        <f t="shared" si="6"/>
        <v>350</v>
      </c>
      <c r="T35" s="14">
        <f t="shared" si="7"/>
        <v>16966</v>
      </c>
      <c r="U35" s="67">
        <f t="shared" si="8"/>
        <v>100</v>
      </c>
      <c r="V35" s="67">
        <f t="shared" si="9"/>
        <v>156</v>
      </c>
      <c r="W35" s="67">
        <f t="shared" si="10"/>
        <v>56</v>
      </c>
      <c r="X35" s="67">
        <f t="shared" si="11"/>
        <v>6943</v>
      </c>
    </row>
    <row r="36" spans="2:24" x14ac:dyDescent="0.25">
      <c r="B36" s="110">
        <v>32</v>
      </c>
      <c r="C36" s="6">
        <v>43022</v>
      </c>
      <c r="D36" s="7">
        <v>0.50347222222222221</v>
      </c>
      <c r="E36" s="113" t="s">
        <v>263</v>
      </c>
      <c r="F36" s="9" t="s">
        <v>21</v>
      </c>
      <c r="G36" s="15">
        <v>1</v>
      </c>
      <c r="H36" s="9">
        <v>12</v>
      </c>
      <c r="I36" s="9" t="s">
        <v>61</v>
      </c>
      <c r="J36" s="9" t="s">
        <v>20</v>
      </c>
      <c r="K36" s="108">
        <v>1.8</v>
      </c>
      <c r="L36" s="109">
        <v>1.2</v>
      </c>
      <c r="M36" s="50">
        <f t="shared" si="0"/>
        <v>200</v>
      </c>
      <c r="N36" s="50">
        <f t="shared" si="1"/>
        <v>360</v>
      </c>
      <c r="O36" s="50">
        <f t="shared" si="2"/>
        <v>160</v>
      </c>
      <c r="P36" s="51">
        <f t="shared" si="3"/>
        <v>16080</v>
      </c>
      <c r="Q36" s="13">
        <f t="shared" si="4"/>
        <v>100</v>
      </c>
      <c r="R36" s="13">
        <f t="shared" si="5"/>
        <v>378</v>
      </c>
      <c r="S36" s="14">
        <f t="shared" si="6"/>
        <v>278</v>
      </c>
      <c r="T36" s="14">
        <f t="shared" si="7"/>
        <v>17244</v>
      </c>
      <c r="U36" s="67">
        <f t="shared" si="8"/>
        <v>100</v>
      </c>
      <c r="V36" s="67">
        <f t="shared" si="9"/>
        <v>168</v>
      </c>
      <c r="W36" s="67">
        <f t="shared" si="10"/>
        <v>68</v>
      </c>
      <c r="X36" s="67">
        <f t="shared" si="11"/>
        <v>7011</v>
      </c>
    </row>
    <row r="37" spans="2:24" x14ac:dyDescent="0.25">
      <c r="B37" s="15">
        <v>33</v>
      </c>
      <c r="C37" s="6">
        <v>43022</v>
      </c>
      <c r="D37" s="7">
        <v>0.57013888888888886</v>
      </c>
      <c r="E37" s="111" t="s">
        <v>17</v>
      </c>
      <c r="F37" s="9" t="s">
        <v>50</v>
      </c>
      <c r="G37" s="15">
        <v>1</v>
      </c>
      <c r="H37" s="9">
        <v>3</v>
      </c>
      <c r="I37" s="9" t="s">
        <v>62</v>
      </c>
      <c r="J37" s="9" t="s">
        <v>20</v>
      </c>
      <c r="K37" s="108">
        <v>2.1</v>
      </c>
      <c r="L37" s="109">
        <v>1.4</v>
      </c>
      <c r="M37" s="50">
        <f t="shared" ref="M37:M68" si="12">IF(E37&lt;&gt;"TZ-Special",$M$2,($M$2*$N$2))</f>
        <v>200</v>
      </c>
      <c r="N37" s="50">
        <f t="shared" ref="N37:N68" si="13">IF(J37&lt;&gt;"WON","",M37*K37)</f>
        <v>420</v>
      </c>
      <c r="O37" s="50">
        <f t="shared" ref="O37:O68" si="14">IF(N37="",M37*-1,N37-M37)</f>
        <v>220</v>
      </c>
      <c r="P37" s="51">
        <f t="shared" ref="P37:P68" si="15">P36+O37</f>
        <v>16300</v>
      </c>
      <c r="Q37" s="13">
        <f t="shared" ref="Q37:Q68" si="16">$Q$1</f>
        <v>100</v>
      </c>
      <c r="R37" s="13" t="str">
        <f t="shared" ref="R37:R68" si="17">IF(OR(K37="",K38=""),"",((K37*Q37)*K38))</f>
        <v/>
      </c>
      <c r="S37" s="14">
        <f t="shared" ref="S37:S68" si="18">IF(R37="",Q37*-1,R37-Q37)</f>
        <v>-100</v>
      </c>
      <c r="T37" s="14">
        <f t="shared" ref="T37:T68" si="19">T36+S37</f>
        <v>17144</v>
      </c>
      <c r="U37" s="67">
        <f t="shared" ref="U37:U68" si="20">$U$1</f>
        <v>100</v>
      </c>
      <c r="V37" s="67">
        <f t="shared" ref="V37:V68" si="21">IF(OR(L37="",L38=""),"",((L37*U37)*L38))</f>
        <v>168</v>
      </c>
      <c r="W37" s="67">
        <f t="shared" ref="W37:W68" si="22">IF(V37="",U37*-1,V37-U37)</f>
        <v>68</v>
      </c>
      <c r="X37" s="67">
        <f t="shared" ref="X37:X68" si="23">X36+W37</f>
        <v>7079</v>
      </c>
    </row>
    <row r="38" spans="2:24" x14ac:dyDescent="0.25">
      <c r="B38" s="110">
        <v>34</v>
      </c>
      <c r="C38" s="6">
        <v>43022</v>
      </c>
      <c r="D38" s="7">
        <v>0.57638888888888895</v>
      </c>
      <c r="E38" s="113" t="s">
        <v>263</v>
      </c>
      <c r="F38" s="9" t="s">
        <v>21</v>
      </c>
      <c r="G38" s="15">
        <v>4</v>
      </c>
      <c r="H38" s="9">
        <v>11</v>
      </c>
      <c r="I38" s="9" t="s">
        <v>63</v>
      </c>
      <c r="J38" s="9" t="s">
        <v>23</v>
      </c>
      <c r="K38" s="108"/>
      <c r="L38" s="109">
        <v>1.2</v>
      </c>
      <c r="M38" s="50">
        <f t="shared" si="12"/>
        <v>200</v>
      </c>
      <c r="N38" s="50" t="str">
        <f t="shared" si="13"/>
        <v/>
      </c>
      <c r="O38" s="50">
        <f t="shared" si="14"/>
        <v>-200</v>
      </c>
      <c r="P38" s="51">
        <f t="shared" si="15"/>
        <v>16100</v>
      </c>
      <c r="Q38" s="13">
        <f t="shared" si="16"/>
        <v>100</v>
      </c>
      <c r="R38" s="13" t="str">
        <f t="shared" si="17"/>
        <v/>
      </c>
      <c r="S38" s="14">
        <f t="shared" si="18"/>
        <v>-100</v>
      </c>
      <c r="T38" s="14">
        <f t="shared" si="19"/>
        <v>17044</v>
      </c>
      <c r="U38" s="67">
        <f t="shared" si="20"/>
        <v>100</v>
      </c>
      <c r="V38" s="67">
        <f t="shared" si="21"/>
        <v>132</v>
      </c>
      <c r="W38" s="67">
        <f t="shared" si="22"/>
        <v>32</v>
      </c>
      <c r="X38" s="67">
        <f t="shared" si="23"/>
        <v>7111</v>
      </c>
    </row>
    <row r="39" spans="2:24" x14ac:dyDescent="0.25">
      <c r="B39" s="15">
        <v>35</v>
      </c>
      <c r="C39" s="6">
        <v>43022</v>
      </c>
      <c r="D39" s="7">
        <v>0.70486111111111116</v>
      </c>
      <c r="E39" s="113" t="s">
        <v>263</v>
      </c>
      <c r="F39" s="9" t="s">
        <v>21</v>
      </c>
      <c r="G39" s="15">
        <v>9</v>
      </c>
      <c r="H39" s="9">
        <v>1</v>
      </c>
      <c r="I39" s="9" t="s">
        <v>60</v>
      </c>
      <c r="J39" s="9" t="s">
        <v>23</v>
      </c>
      <c r="K39" s="108"/>
      <c r="L39" s="109">
        <v>1.1000000000000001</v>
      </c>
      <c r="M39" s="50">
        <f t="shared" si="12"/>
        <v>200</v>
      </c>
      <c r="N39" s="50" t="str">
        <f t="shared" si="13"/>
        <v/>
      </c>
      <c r="O39" s="50">
        <f t="shared" si="14"/>
        <v>-200</v>
      </c>
      <c r="P39" s="51">
        <f t="shared" si="15"/>
        <v>15900</v>
      </c>
      <c r="Q39" s="13">
        <f t="shared" si="16"/>
        <v>100</v>
      </c>
      <c r="R39" s="13" t="str">
        <f t="shared" si="17"/>
        <v/>
      </c>
      <c r="S39" s="14">
        <f t="shared" si="18"/>
        <v>-100</v>
      </c>
      <c r="T39" s="14">
        <f t="shared" si="19"/>
        <v>16944</v>
      </c>
      <c r="U39" s="67">
        <f t="shared" si="20"/>
        <v>100</v>
      </c>
      <c r="V39" s="67">
        <f t="shared" si="21"/>
        <v>198.00000000000003</v>
      </c>
      <c r="W39" s="67">
        <f t="shared" si="22"/>
        <v>98.000000000000028</v>
      </c>
      <c r="X39" s="67">
        <f t="shared" si="23"/>
        <v>7209</v>
      </c>
    </row>
    <row r="40" spans="2:24" x14ac:dyDescent="0.25">
      <c r="B40" s="110">
        <v>36</v>
      </c>
      <c r="C40" s="6">
        <v>43022</v>
      </c>
      <c r="D40" s="7">
        <v>0.73958333333333337</v>
      </c>
      <c r="E40" s="112" t="s">
        <v>233</v>
      </c>
      <c r="F40" s="9" t="s">
        <v>31</v>
      </c>
      <c r="G40" s="15">
        <v>10</v>
      </c>
      <c r="H40" s="9">
        <v>11</v>
      </c>
      <c r="I40" s="9" t="s">
        <v>115</v>
      </c>
      <c r="J40" s="9" t="s">
        <v>20</v>
      </c>
      <c r="K40" s="108">
        <v>5.5</v>
      </c>
      <c r="L40" s="109">
        <v>1.8</v>
      </c>
      <c r="M40" s="50">
        <f t="shared" si="12"/>
        <v>200</v>
      </c>
      <c r="N40" s="50">
        <f t="shared" si="13"/>
        <v>1100</v>
      </c>
      <c r="O40" s="50">
        <f t="shared" si="14"/>
        <v>900</v>
      </c>
      <c r="P40" s="51">
        <f t="shared" si="15"/>
        <v>16800</v>
      </c>
      <c r="Q40" s="13">
        <f t="shared" si="16"/>
        <v>100</v>
      </c>
      <c r="R40" s="13" t="str">
        <f t="shared" si="17"/>
        <v/>
      </c>
      <c r="S40" s="14">
        <f t="shared" si="18"/>
        <v>-100</v>
      </c>
      <c r="T40" s="14">
        <f t="shared" si="19"/>
        <v>16844</v>
      </c>
      <c r="U40" s="67">
        <f t="shared" si="20"/>
        <v>100</v>
      </c>
      <c r="V40" s="67" t="str">
        <f t="shared" si="21"/>
        <v/>
      </c>
      <c r="W40" s="67">
        <f t="shared" si="22"/>
        <v>-100</v>
      </c>
      <c r="X40" s="67">
        <f t="shared" si="23"/>
        <v>7109</v>
      </c>
    </row>
    <row r="41" spans="2:24" x14ac:dyDescent="0.25">
      <c r="B41" s="15">
        <v>37</v>
      </c>
      <c r="C41" s="6">
        <v>43026</v>
      </c>
      <c r="D41" s="7">
        <v>0.63194444444444442</v>
      </c>
      <c r="E41" s="112" t="s">
        <v>233</v>
      </c>
      <c r="F41" s="9" t="s">
        <v>31</v>
      </c>
      <c r="G41" s="15">
        <v>4</v>
      </c>
      <c r="H41" s="9">
        <v>6</v>
      </c>
      <c r="I41" s="9" t="s">
        <v>236</v>
      </c>
      <c r="J41" s="9"/>
      <c r="K41" s="108"/>
      <c r="L41" s="109"/>
      <c r="M41" s="50">
        <f t="shared" si="12"/>
        <v>200</v>
      </c>
      <c r="N41" s="50" t="str">
        <f t="shared" si="13"/>
        <v/>
      </c>
      <c r="O41" s="50">
        <f t="shared" si="14"/>
        <v>-200</v>
      </c>
      <c r="P41" s="51">
        <f t="shared" si="15"/>
        <v>16600</v>
      </c>
      <c r="Q41" s="13">
        <f t="shared" si="16"/>
        <v>100</v>
      </c>
      <c r="R41" s="13" t="str">
        <f t="shared" si="17"/>
        <v/>
      </c>
      <c r="S41" s="14">
        <f t="shared" si="18"/>
        <v>-100</v>
      </c>
      <c r="T41" s="14">
        <f t="shared" si="19"/>
        <v>16744</v>
      </c>
      <c r="U41" s="67">
        <f t="shared" si="20"/>
        <v>100</v>
      </c>
      <c r="V41" s="67" t="str">
        <f t="shared" si="21"/>
        <v/>
      </c>
      <c r="W41" s="67">
        <f t="shared" si="22"/>
        <v>-100</v>
      </c>
      <c r="X41" s="67">
        <f t="shared" si="23"/>
        <v>7009</v>
      </c>
    </row>
    <row r="42" spans="2:24" x14ac:dyDescent="0.25">
      <c r="B42" s="110">
        <v>38</v>
      </c>
      <c r="C42" s="6">
        <v>43026</v>
      </c>
      <c r="D42" s="7">
        <v>0.71180555555555547</v>
      </c>
      <c r="E42" s="112" t="s">
        <v>232</v>
      </c>
      <c r="F42" s="9" t="s">
        <v>31</v>
      </c>
      <c r="G42" s="15">
        <v>7</v>
      </c>
      <c r="H42" s="9">
        <v>8</v>
      </c>
      <c r="I42" s="9" t="s">
        <v>67</v>
      </c>
      <c r="J42" s="9" t="s">
        <v>20</v>
      </c>
      <c r="K42" s="108">
        <v>5.5</v>
      </c>
      <c r="L42" s="109">
        <v>2.1</v>
      </c>
      <c r="M42" s="50">
        <f t="shared" si="12"/>
        <v>200</v>
      </c>
      <c r="N42" s="50">
        <f t="shared" si="13"/>
        <v>1100</v>
      </c>
      <c r="O42" s="50">
        <f t="shared" si="14"/>
        <v>900</v>
      </c>
      <c r="P42" s="51">
        <f t="shared" si="15"/>
        <v>17500</v>
      </c>
      <c r="Q42" s="13">
        <f t="shared" si="16"/>
        <v>100</v>
      </c>
      <c r="R42" s="13" t="str">
        <f t="shared" si="17"/>
        <v/>
      </c>
      <c r="S42" s="14">
        <f t="shared" si="18"/>
        <v>-100</v>
      </c>
      <c r="T42" s="14">
        <f t="shared" si="19"/>
        <v>16644</v>
      </c>
      <c r="U42" s="67">
        <f t="shared" si="20"/>
        <v>100</v>
      </c>
      <c r="V42" s="67" t="str">
        <f t="shared" si="21"/>
        <v/>
      </c>
      <c r="W42" s="67">
        <f t="shared" si="22"/>
        <v>-100</v>
      </c>
      <c r="X42" s="67">
        <f t="shared" si="23"/>
        <v>6909</v>
      </c>
    </row>
    <row r="43" spans="2:24" x14ac:dyDescent="0.25">
      <c r="B43" s="15">
        <v>39</v>
      </c>
      <c r="C43" s="6">
        <v>43029</v>
      </c>
      <c r="D43" s="7">
        <v>0.63194444444444442</v>
      </c>
      <c r="E43" s="112" t="s">
        <v>233</v>
      </c>
      <c r="F43" s="9" t="s">
        <v>31</v>
      </c>
      <c r="G43" s="15">
        <v>6</v>
      </c>
      <c r="H43" s="9">
        <v>6</v>
      </c>
      <c r="I43" s="9" t="s">
        <v>47</v>
      </c>
      <c r="J43" s="9"/>
      <c r="K43" s="108"/>
      <c r="L43" s="109"/>
      <c r="M43" s="50">
        <f t="shared" si="12"/>
        <v>200</v>
      </c>
      <c r="N43" s="50" t="str">
        <f t="shared" si="13"/>
        <v/>
      </c>
      <c r="O43" s="50">
        <f t="shared" si="14"/>
        <v>-200</v>
      </c>
      <c r="P43" s="51">
        <f t="shared" si="15"/>
        <v>17300</v>
      </c>
      <c r="Q43" s="13">
        <f t="shared" si="16"/>
        <v>100</v>
      </c>
      <c r="R43" s="13" t="str">
        <f t="shared" si="17"/>
        <v/>
      </c>
      <c r="S43" s="14">
        <f t="shared" si="18"/>
        <v>-100</v>
      </c>
      <c r="T43" s="14">
        <f t="shared" si="19"/>
        <v>16544</v>
      </c>
      <c r="U43" s="67">
        <f t="shared" si="20"/>
        <v>100</v>
      </c>
      <c r="V43" s="67" t="str">
        <f t="shared" si="21"/>
        <v/>
      </c>
      <c r="W43" s="67">
        <f t="shared" si="22"/>
        <v>-100</v>
      </c>
      <c r="X43" s="67">
        <f t="shared" si="23"/>
        <v>6809</v>
      </c>
    </row>
    <row r="44" spans="2:24" x14ac:dyDescent="0.25">
      <c r="B44" s="110">
        <v>40</v>
      </c>
      <c r="C44" s="6">
        <v>43029</v>
      </c>
      <c r="D44" s="7">
        <v>0.63958333333333328</v>
      </c>
      <c r="E44" s="111" t="s">
        <v>17</v>
      </c>
      <c r="F44" s="9" t="s">
        <v>50</v>
      </c>
      <c r="G44" s="15">
        <v>4</v>
      </c>
      <c r="H44" s="9">
        <v>1</v>
      </c>
      <c r="I44" s="9" t="s">
        <v>65</v>
      </c>
      <c r="J44" s="9" t="s">
        <v>20</v>
      </c>
      <c r="K44" s="108">
        <v>1.75</v>
      </c>
      <c r="L44" s="109">
        <v>1.1000000000000001</v>
      </c>
      <c r="M44" s="50">
        <f t="shared" si="12"/>
        <v>200</v>
      </c>
      <c r="N44" s="50">
        <f t="shared" si="13"/>
        <v>350</v>
      </c>
      <c r="O44" s="50">
        <f t="shared" si="14"/>
        <v>150</v>
      </c>
      <c r="P44" s="51">
        <f t="shared" si="15"/>
        <v>17450</v>
      </c>
      <c r="Q44" s="13">
        <f t="shared" si="16"/>
        <v>100</v>
      </c>
      <c r="R44" s="13" t="str">
        <f t="shared" si="17"/>
        <v/>
      </c>
      <c r="S44" s="14">
        <f t="shared" si="18"/>
        <v>-100</v>
      </c>
      <c r="T44" s="14">
        <f t="shared" si="19"/>
        <v>16444</v>
      </c>
      <c r="U44" s="67">
        <f t="shared" si="20"/>
        <v>100</v>
      </c>
      <c r="V44" s="67" t="str">
        <f t="shared" si="21"/>
        <v/>
      </c>
      <c r="W44" s="67">
        <f t="shared" si="22"/>
        <v>-100</v>
      </c>
      <c r="X44" s="67">
        <f t="shared" si="23"/>
        <v>6709</v>
      </c>
    </row>
    <row r="45" spans="2:24" x14ac:dyDescent="0.25">
      <c r="B45" s="15">
        <v>41</v>
      </c>
      <c r="C45" s="6">
        <v>43029</v>
      </c>
      <c r="D45" s="7">
        <v>0.65625</v>
      </c>
      <c r="E45" s="112" t="s">
        <v>232</v>
      </c>
      <c r="F45" s="9" t="s">
        <v>31</v>
      </c>
      <c r="G45" s="15">
        <v>7</v>
      </c>
      <c r="H45" s="9">
        <v>10</v>
      </c>
      <c r="I45" s="9" t="s">
        <v>222</v>
      </c>
      <c r="J45" s="9"/>
      <c r="K45" s="108"/>
      <c r="L45" s="109"/>
      <c r="M45" s="50">
        <f t="shared" si="12"/>
        <v>200</v>
      </c>
      <c r="N45" s="50" t="str">
        <f t="shared" si="13"/>
        <v/>
      </c>
      <c r="O45" s="50">
        <f t="shared" si="14"/>
        <v>-200</v>
      </c>
      <c r="P45" s="51">
        <f t="shared" si="15"/>
        <v>17250</v>
      </c>
      <c r="Q45" s="13">
        <f t="shared" si="16"/>
        <v>100</v>
      </c>
      <c r="R45" s="13" t="str">
        <f t="shared" si="17"/>
        <v/>
      </c>
      <c r="S45" s="14">
        <f t="shared" si="18"/>
        <v>-100</v>
      </c>
      <c r="T45" s="14">
        <f t="shared" si="19"/>
        <v>16344</v>
      </c>
      <c r="U45" s="67">
        <f t="shared" si="20"/>
        <v>100</v>
      </c>
      <c r="V45" s="67" t="str">
        <f t="shared" si="21"/>
        <v/>
      </c>
      <c r="W45" s="67">
        <f t="shared" si="22"/>
        <v>-100</v>
      </c>
      <c r="X45" s="67">
        <f t="shared" si="23"/>
        <v>6609</v>
      </c>
    </row>
    <row r="46" spans="2:24" x14ac:dyDescent="0.25">
      <c r="B46" s="110">
        <v>42</v>
      </c>
      <c r="C46" s="6">
        <v>43036</v>
      </c>
      <c r="D46" s="7">
        <v>0.52777777777777779</v>
      </c>
      <c r="E46" s="112" t="s">
        <v>233</v>
      </c>
      <c r="F46" s="9" t="s">
        <v>36</v>
      </c>
      <c r="G46" s="15">
        <v>2</v>
      </c>
      <c r="H46" s="9">
        <v>4</v>
      </c>
      <c r="I46" s="9" t="s">
        <v>237</v>
      </c>
      <c r="J46" s="9"/>
      <c r="K46" s="108"/>
      <c r="L46" s="109"/>
      <c r="M46" s="50">
        <f t="shared" si="12"/>
        <v>200</v>
      </c>
      <c r="N46" s="50" t="str">
        <f t="shared" si="13"/>
        <v/>
      </c>
      <c r="O46" s="50">
        <f t="shared" si="14"/>
        <v>-200</v>
      </c>
      <c r="P46" s="51">
        <f t="shared" si="15"/>
        <v>17050</v>
      </c>
      <c r="Q46" s="13">
        <f t="shared" si="16"/>
        <v>100</v>
      </c>
      <c r="R46" s="13" t="str">
        <f t="shared" si="17"/>
        <v/>
      </c>
      <c r="S46" s="14">
        <f t="shared" si="18"/>
        <v>-100</v>
      </c>
      <c r="T46" s="14">
        <f t="shared" si="19"/>
        <v>16244</v>
      </c>
      <c r="U46" s="67">
        <f t="shared" si="20"/>
        <v>100</v>
      </c>
      <c r="V46" s="67" t="str">
        <f t="shared" si="21"/>
        <v/>
      </c>
      <c r="W46" s="67">
        <f t="shared" si="22"/>
        <v>-100</v>
      </c>
      <c r="X46" s="67">
        <f t="shared" si="23"/>
        <v>6509</v>
      </c>
    </row>
    <row r="47" spans="2:24" x14ac:dyDescent="0.25">
      <c r="B47" s="15">
        <v>43</v>
      </c>
      <c r="C47" s="6">
        <v>43036</v>
      </c>
      <c r="D47" s="7">
        <v>0.66319444444444442</v>
      </c>
      <c r="E47" s="113" t="s">
        <v>263</v>
      </c>
      <c r="F47" s="9" t="s">
        <v>21</v>
      </c>
      <c r="G47" s="15">
        <v>6</v>
      </c>
      <c r="H47" s="9">
        <v>4</v>
      </c>
      <c r="I47" s="9" t="s">
        <v>66</v>
      </c>
      <c r="J47" s="9" t="s">
        <v>20</v>
      </c>
      <c r="K47" s="108">
        <v>5</v>
      </c>
      <c r="L47" s="109">
        <v>1.7</v>
      </c>
      <c r="M47" s="50">
        <f t="shared" si="12"/>
        <v>200</v>
      </c>
      <c r="N47" s="50">
        <f t="shared" si="13"/>
        <v>1000</v>
      </c>
      <c r="O47" s="50">
        <f t="shared" si="14"/>
        <v>800</v>
      </c>
      <c r="P47" s="51">
        <f t="shared" si="15"/>
        <v>17850</v>
      </c>
      <c r="Q47" s="13">
        <f t="shared" si="16"/>
        <v>100</v>
      </c>
      <c r="R47" s="13" t="str">
        <f t="shared" si="17"/>
        <v/>
      </c>
      <c r="S47" s="14">
        <f t="shared" si="18"/>
        <v>-100</v>
      </c>
      <c r="T47" s="14">
        <f t="shared" si="19"/>
        <v>16144</v>
      </c>
      <c r="U47" s="67">
        <f t="shared" si="20"/>
        <v>100</v>
      </c>
      <c r="V47" s="67">
        <f t="shared" si="21"/>
        <v>221</v>
      </c>
      <c r="W47" s="67">
        <f t="shared" si="22"/>
        <v>121</v>
      </c>
      <c r="X47" s="67">
        <f t="shared" si="23"/>
        <v>6630</v>
      </c>
    </row>
    <row r="48" spans="2:24" x14ac:dyDescent="0.25">
      <c r="B48" s="110">
        <v>44</v>
      </c>
      <c r="C48" s="6">
        <v>43050</v>
      </c>
      <c r="D48" s="7">
        <v>0.57013888888888886</v>
      </c>
      <c r="E48" s="111" t="s">
        <v>17</v>
      </c>
      <c r="F48" s="9" t="s">
        <v>50</v>
      </c>
      <c r="G48" s="15">
        <v>2</v>
      </c>
      <c r="H48" s="9">
        <v>4</v>
      </c>
      <c r="I48" s="9" t="s">
        <v>68</v>
      </c>
      <c r="J48" s="9" t="s">
        <v>23</v>
      </c>
      <c r="K48" s="108"/>
      <c r="L48" s="109">
        <v>1.3</v>
      </c>
      <c r="M48" s="50">
        <f t="shared" si="12"/>
        <v>200</v>
      </c>
      <c r="N48" s="50" t="str">
        <f t="shared" si="13"/>
        <v/>
      </c>
      <c r="O48" s="50">
        <f t="shared" si="14"/>
        <v>-200</v>
      </c>
      <c r="P48" s="51">
        <f t="shared" si="15"/>
        <v>17650</v>
      </c>
      <c r="Q48" s="13">
        <f t="shared" si="16"/>
        <v>100</v>
      </c>
      <c r="R48" s="13" t="str">
        <f t="shared" si="17"/>
        <v/>
      </c>
      <c r="S48" s="14">
        <f t="shared" si="18"/>
        <v>-100</v>
      </c>
      <c r="T48" s="14">
        <f t="shared" si="19"/>
        <v>16044</v>
      </c>
      <c r="U48" s="67">
        <f t="shared" si="20"/>
        <v>100</v>
      </c>
      <c r="V48" s="67">
        <f t="shared" si="21"/>
        <v>234</v>
      </c>
      <c r="W48" s="67">
        <f t="shared" si="22"/>
        <v>134</v>
      </c>
      <c r="X48" s="67">
        <f t="shared" si="23"/>
        <v>6764</v>
      </c>
    </row>
    <row r="49" spans="2:24" x14ac:dyDescent="0.25">
      <c r="B49" s="15">
        <v>45</v>
      </c>
      <c r="C49" s="6">
        <v>43050</v>
      </c>
      <c r="D49" s="7">
        <v>0.65972222222222221</v>
      </c>
      <c r="E49" s="113" t="s">
        <v>263</v>
      </c>
      <c r="F49" s="9" t="s">
        <v>27</v>
      </c>
      <c r="G49" s="15">
        <v>7</v>
      </c>
      <c r="H49" s="9">
        <v>5</v>
      </c>
      <c r="I49" s="9" t="s">
        <v>248</v>
      </c>
      <c r="J49" s="9" t="s">
        <v>20</v>
      </c>
      <c r="K49" s="108">
        <v>4.4000000000000004</v>
      </c>
      <c r="L49" s="109">
        <v>1.8</v>
      </c>
      <c r="M49" s="50">
        <f t="shared" si="12"/>
        <v>200</v>
      </c>
      <c r="N49" s="50">
        <f t="shared" si="13"/>
        <v>880.00000000000011</v>
      </c>
      <c r="O49" s="50">
        <f t="shared" si="14"/>
        <v>680.00000000000011</v>
      </c>
      <c r="P49" s="51">
        <f t="shared" si="15"/>
        <v>18330</v>
      </c>
      <c r="Q49" s="13">
        <f t="shared" si="16"/>
        <v>100</v>
      </c>
      <c r="R49" s="13">
        <f t="shared" si="17"/>
        <v>1100.0000000000002</v>
      </c>
      <c r="S49" s="14">
        <f t="shared" si="18"/>
        <v>1000.0000000000002</v>
      </c>
      <c r="T49" s="14">
        <f t="shared" si="19"/>
        <v>17044</v>
      </c>
      <c r="U49" s="67">
        <f t="shared" si="20"/>
        <v>100</v>
      </c>
      <c r="V49" s="67">
        <f t="shared" si="21"/>
        <v>270</v>
      </c>
      <c r="W49" s="67">
        <f t="shared" si="22"/>
        <v>170</v>
      </c>
      <c r="X49" s="67">
        <f t="shared" si="23"/>
        <v>6934</v>
      </c>
    </row>
    <row r="50" spans="2:24" x14ac:dyDescent="0.25">
      <c r="B50" s="110">
        <v>46</v>
      </c>
      <c r="C50" s="6">
        <v>43057</v>
      </c>
      <c r="D50" s="7">
        <v>0.62222222222222223</v>
      </c>
      <c r="E50" s="111" t="s">
        <v>17</v>
      </c>
      <c r="F50" s="9" t="s">
        <v>50</v>
      </c>
      <c r="G50" s="15">
        <v>5</v>
      </c>
      <c r="H50" s="9">
        <v>2</v>
      </c>
      <c r="I50" s="9" t="s">
        <v>70</v>
      </c>
      <c r="J50" s="9" t="s">
        <v>20</v>
      </c>
      <c r="K50" s="108">
        <v>2.5</v>
      </c>
      <c r="L50" s="109">
        <v>1.5</v>
      </c>
      <c r="M50" s="50">
        <f t="shared" si="12"/>
        <v>200</v>
      </c>
      <c r="N50" s="50">
        <f t="shared" si="13"/>
        <v>500</v>
      </c>
      <c r="O50" s="50">
        <f t="shared" si="14"/>
        <v>300</v>
      </c>
      <c r="P50" s="51">
        <f t="shared" si="15"/>
        <v>18630</v>
      </c>
      <c r="Q50" s="13">
        <f t="shared" si="16"/>
        <v>100</v>
      </c>
      <c r="R50" s="13">
        <f t="shared" si="17"/>
        <v>387.5</v>
      </c>
      <c r="S50" s="14">
        <f t="shared" si="18"/>
        <v>287.5</v>
      </c>
      <c r="T50" s="14">
        <f t="shared" si="19"/>
        <v>17331.5</v>
      </c>
      <c r="U50" s="67">
        <f t="shared" si="20"/>
        <v>100</v>
      </c>
      <c r="V50" s="67">
        <f t="shared" si="21"/>
        <v>165</v>
      </c>
      <c r="W50" s="67">
        <f t="shared" si="22"/>
        <v>65</v>
      </c>
      <c r="X50" s="67">
        <f t="shared" si="23"/>
        <v>6999</v>
      </c>
    </row>
    <row r="51" spans="2:24" x14ac:dyDescent="0.25">
      <c r="B51" s="15">
        <v>47</v>
      </c>
      <c r="C51" s="6">
        <v>43057</v>
      </c>
      <c r="D51" s="7">
        <v>0.65625</v>
      </c>
      <c r="E51" s="113" t="s">
        <v>263</v>
      </c>
      <c r="F51" s="9" t="s">
        <v>27</v>
      </c>
      <c r="G51" s="15">
        <v>6</v>
      </c>
      <c r="H51" s="9">
        <v>6</v>
      </c>
      <c r="I51" s="9" t="s">
        <v>71</v>
      </c>
      <c r="J51" s="9" t="s">
        <v>20</v>
      </c>
      <c r="K51" s="108">
        <v>1.55</v>
      </c>
      <c r="L51" s="109">
        <v>1.1000000000000001</v>
      </c>
      <c r="M51" s="50">
        <f t="shared" si="12"/>
        <v>200</v>
      </c>
      <c r="N51" s="50">
        <f t="shared" si="13"/>
        <v>310</v>
      </c>
      <c r="O51" s="50">
        <f t="shared" si="14"/>
        <v>110</v>
      </c>
      <c r="P51" s="51">
        <f t="shared" si="15"/>
        <v>18740</v>
      </c>
      <c r="Q51" s="13">
        <f t="shared" si="16"/>
        <v>100</v>
      </c>
      <c r="R51" s="13">
        <f t="shared" si="17"/>
        <v>356.5</v>
      </c>
      <c r="S51" s="14">
        <f t="shared" si="18"/>
        <v>256.5</v>
      </c>
      <c r="T51" s="14">
        <f t="shared" si="19"/>
        <v>17588</v>
      </c>
      <c r="U51" s="67">
        <f t="shared" si="20"/>
        <v>100</v>
      </c>
      <c r="V51" s="67">
        <f t="shared" si="21"/>
        <v>132</v>
      </c>
      <c r="W51" s="67">
        <f t="shared" si="22"/>
        <v>32</v>
      </c>
      <c r="X51" s="67">
        <f t="shared" si="23"/>
        <v>7031</v>
      </c>
    </row>
    <row r="52" spans="2:24" x14ac:dyDescent="0.25">
      <c r="B52" s="110">
        <v>48</v>
      </c>
      <c r="C52" s="6">
        <v>43057</v>
      </c>
      <c r="D52" s="7">
        <v>0.68055555555555547</v>
      </c>
      <c r="E52" s="113" t="s">
        <v>263</v>
      </c>
      <c r="F52" s="9" t="s">
        <v>27</v>
      </c>
      <c r="G52" s="15">
        <v>7</v>
      </c>
      <c r="H52" s="9">
        <v>6</v>
      </c>
      <c r="I52" s="9" t="s">
        <v>72</v>
      </c>
      <c r="J52" s="9" t="s">
        <v>20</v>
      </c>
      <c r="K52" s="108">
        <v>2.2999999999999998</v>
      </c>
      <c r="L52" s="109">
        <v>1.2</v>
      </c>
      <c r="M52" s="50">
        <f t="shared" si="12"/>
        <v>200</v>
      </c>
      <c r="N52" s="50">
        <f t="shared" si="13"/>
        <v>459.99999999999994</v>
      </c>
      <c r="O52" s="50">
        <f t="shared" si="14"/>
        <v>259.99999999999994</v>
      </c>
      <c r="P52" s="51">
        <f t="shared" si="15"/>
        <v>19000</v>
      </c>
      <c r="Q52" s="13">
        <f t="shared" si="16"/>
        <v>100</v>
      </c>
      <c r="R52" s="13">
        <f t="shared" si="17"/>
        <v>1081</v>
      </c>
      <c r="S52" s="14">
        <f t="shared" si="18"/>
        <v>981</v>
      </c>
      <c r="T52" s="14">
        <f t="shared" si="19"/>
        <v>18569</v>
      </c>
      <c r="U52" s="67">
        <f t="shared" si="20"/>
        <v>100</v>
      </c>
      <c r="V52" s="67">
        <f t="shared" si="21"/>
        <v>216</v>
      </c>
      <c r="W52" s="67">
        <f t="shared" si="22"/>
        <v>116</v>
      </c>
      <c r="X52" s="67">
        <f t="shared" si="23"/>
        <v>7147</v>
      </c>
    </row>
    <row r="53" spans="2:24" x14ac:dyDescent="0.25">
      <c r="B53" s="15">
        <v>49</v>
      </c>
      <c r="C53" s="6">
        <v>43057</v>
      </c>
      <c r="D53" s="7">
        <v>0.70833333333333337</v>
      </c>
      <c r="E53" s="113" t="s">
        <v>263</v>
      </c>
      <c r="F53" s="9" t="s">
        <v>27</v>
      </c>
      <c r="G53" s="15">
        <v>8</v>
      </c>
      <c r="H53" s="9">
        <v>3</v>
      </c>
      <c r="I53" s="9" t="s">
        <v>73</v>
      </c>
      <c r="J53" s="9" t="s">
        <v>20</v>
      </c>
      <c r="K53" s="108">
        <v>4.7</v>
      </c>
      <c r="L53" s="109">
        <v>1.8</v>
      </c>
      <c r="M53" s="50">
        <f t="shared" si="12"/>
        <v>200</v>
      </c>
      <c r="N53" s="50">
        <f t="shared" si="13"/>
        <v>940</v>
      </c>
      <c r="O53" s="50">
        <f t="shared" si="14"/>
        <v>740</v>
      </c>
      <c r="P53" s="51">
        <f t="shared" si="15"/>
        <v>19740</v>
      </c>
      <c r="Q53" s="13">
        <f t="shared" si="16"/>
        <v>100</v>
      </c>
      <c r="R53" s="13" t="str">
        <f t="shared" si="17"/>
        <v/>
      </c>
      <c r="S53" s="14">
        <f t="shared" si="18"/>
        <v>-100</v>
      </c>
      <c r="T53" s="14">
        <f t="shared" si="19"/>
        <v>18469</v>
      </c>
      <c r="U53" s="67">
        <f t="shared" si="20"/>
        <v>100</v>
      </c>
      <c r="V53" s="67" t="str">
        <f t="shared" si="21"/>
        <v/>
      </c>
      <c r="W53" s="67">
        <f t="shared" si="22"/>
        <v>-100</v>
      </c>
      <c r="X53" s="67">
        <f t="shared" si="23"/>
        <v>7047</v>
      </c>
    </row>
    <row r="54" spans="2:24" x14ac:dyDescent="0.25">
      <c r="B54" s="110">
        <v>50</v>
      </c>
      <c r="C54" s="6">
        <v>43064</v>
      </c>
      <c r="D54" s="7">
        <v>0.65625</v>
      </c>
      <c r="E54" s="113" t="s">
        <v>263</v>
      </c>
      <c r="F54" s="9" t="s">
        <v>27</v>
      </c>
      <c r="G54" s="15">
        <v>6</v>
      </c>
      <c r="H54" s="9">
        <v>2</v>
      </c>
      <c r="I54" s="9" t="s">
        <v>59</v>
      </c>
      <c r="J54" s="9"/>
      <c r="K54" s="108"/>
      <c r="L54" s="109"/>
      <c r="M54" s="50">
        <f t="shared" si="12"/>
        <v>200</v>
      </c>
      <c r="N54" s="50" t="str">
        <f t="shared" si="13"/>
        <v/>
      </c>
      <c r="O54" s="50">
        <f t="shared" si="14"/>
        <v>-200</v>
      </c>
      <c r="P54" s="51">
        <f t="shared" si="15"/>
        <v>19540</v>
      </c>
      <c r="Q54" s="13">
        <f t="shared" si="16"/>
        <v>100</v>
      </c>
      <c r="R54" s="13" t="str">
        <f t="shared" si="17"/>
        <v/>
      </c>
      <c r="S54" s="14">
        <f t="shared" si="18"/>
        <v>-100</v>
      </c>
      <c r="T54" s="14">
        <f t="shared" si="19"/>
        <v>18369</v>
      </c>
      <c r="U54" s="67">
        <f t="shared" si="20"/>
        <v>100</v>
      </c>
      <c r="V54" s="67" t="str">
        <f t="shared" si="21"/>
        <v/>
      </c>
      <c r="W54" s="67">
        <f t="shared" si="22"/>
        <v>-100</v>
      </c>
      <c r="X54" s="67">
        <f t="shared" si="23"/>
        <v>6947</v>
      </c>
    </row>
    <row r="55" spans="2:24" x14ac:dyDescent="0.25">
      <c r="B55" s="15">
        <v>51</v>
      </c>
      <c r="C55" s="6">
        <v>43064</v>
      </c>
      <c r="D55" s="7">
        <v>0.67986111111111114</v>
      </c>
      <c r="E55" s="113" t="s">
        <v>263</v>
      </c>
      <c r="F55" s="9" t="s">
        <v>27</v>
      </c>
      <c r="G55" s="15">
        <v>7</v>
      </c>
      <c r="H55" s="9">
        <v>17</v>
      </c>
      <c r="I55" s="9" t="s">
        <v>74</v>
      </c>
      <c r="J55" s="9" t="s">
        <v>20</v>
      </c>
      <c r="K55" s="108">
        <v>4.8</v>
      </c>
      <c r="L55" s="109">
        <v>2.1</v>
      </c>
      <c r="M55" s="50">
        <f t="shared" si="12"/>
        <v>200</v>
      </c>
      <c r="N55" s="50">
        <f t="shared" si="13"/>
        <v>960</v>
      </c>
      <c r="O55" s="50">
        <f t="shared" si="14"/>
        <v>760</v>
      </c>
      <c r="P55" s="51">
        <f t="shared" si="15"/>
        <v>20300</v>
      </c>
      <c r="Q55" s="13">
        <f t="shared" si="16"/>
        <v>100</v>
      </c>
      <c r="R55" s="13">
        <f t="shared" si="17"/>
        <v>1200</v>
      </c>
      <c r="S55" s="14">
        <f t="shared" si="18"/>
        <v>1100</v>
      </c>
      <c r="T55" s="14">
        <f t="shared" si="19"/>
        <v>19469</v>
      </c>
      <c r="U55" s="67">
        <f t="shared" si="20"/>
        <v>100</v>
      </c>
      <c r="V55" s="67">
        <f t="shared" si="21"/>
        <v>273</v>
      </c>
      <c r="W55" s="67">
        <f t="shared" si="22"/>
        <v>173</v>
      </c>
      <c r="X55" s="67">
        <f t="shared" si="23"/>
        <v>7120</v>
      </c>
    </row>
    <row r="56" spans="2:24" x14ac:dyDescent="0.25">
      <c r="B56" s="110">
        <v>52</v>
      </c>
      <c r="C56" s="6">
        <v>43071</v>
      </c>
      <c r="D56" s="7">
        <v>0.625</v>
      </c>
      <c r="E56" s="113" t="s">
        <v>263</v>
      </c>
      <c r="F56" s="9" t="s">
        <v>27</v>
      </c>
      <c r="G56" s="15">
        <v>5</v>
      </c>
      <c r="H56" s="9">
        <v>6</v>
      </c>
      <c r="I56" s="9" t="s">
        <v>76</v>
      </c>
      <c r="J56" s="9" t="s">
        <v>20</v>
      </c>
      <c r="K56" s="108">
        <v>2.5</v>
      </c>
      <c r="L56" s="109">
        <v>1.3</v>
      </c>
      <c r="M56" s="50">
        <f t="shared" si="12"/>
        <v>200</v>
      </c>
      <c r="N56" s="50">
        <f t="shared" si="13"/>
        <v>500</v>
      </c>
      <c r="O56" s="50">
        <f t="shared" si="14"/>
        <v>300</v>
      </c>
      <c r="P56" s="51">
        <f t="shared" si="15"/>
        <v>20600</v>
      </c>
      <c r="Q56" s="13">
        <f t="shared" si="16"/>
        <v>100</v>
      </c>
      <c r="R56" s="13">
        <f t="shared" si="17"/>
        <v>550</v>
      </c>
      <c r="S56" s="14">
        <f t="shared" si="18"/>
        <v>450</v>
      </c>
      <c r="T56" s="14">
        <f t="shared" si="19"/>
        <v>19919</v>
      </c>
      <c r="U56" s="67">
        <f t="shared" si="20"/>
        <v>100</v>
      </c>
      <c r="V56" s="67">
        <f t="shared" si="21"/>
        <v>169</v>
      </c>
      <c r="W56" s="67">
        <f t="shared" si="22"/>
        <v>69</v>
      </c>
      <c r="X56" s="67">
        <f t="shared" si="23"/>
        <v>7189</v>
      </c>
    </row>
    <row r="57" spans="2:24" x14ac:dyDescent="0.25">
      <c r="B57" s="15">
        <v>53</v>
      </c>
      <c r="C57" s="6">
        <v>43071</v>
      </c>
      <c r="D57" s="7">
        <v>0.64652777777777781</v>
      </c>
      <c r="E57" s="111" t="s">
        <v>17</v>
      </c>
      <c r="F57" s="9" t="s">
        <v>50</v>
      </c>
      <c r="G57" s="15">
        <v>4</v>
      </c>
      <c r="H57" s="9">
        <v>1</v>
      </c>
      <c r="I57" s="9" t="s">
        <v>77</v>
      </c>
      <c r="J57" s="9" t="s">
        <v>20</v>
      </c>
      <c r="K57" s="108">
        <v>2.2000000000000002</v>
      </c>
      <c r="L57" s="109">
        <v>1.3</v>
      </c>
      <c r="M57" s="50">
        <f t="shared" si="12"/>
        <v>200</v>
      </c>
      <c r="N57" s="50">
        <f t="shared" si="13"/>
        <v>440.00000000000006</v>
      </c>
      <c r="O57" s="50">
        <f t="shared" si="14"/>
        <v>240.00000000000006</v>
      </c>
      <c r="P57" s="51">
        <f t="shared" si="15"/>
        <v>20840</v>
      </c>
      <c r="Q57" s="13">
        <f t="shared" si="16"/>
        <v>100</v>
      </c>
      <c r="R57" s="13" t="str">
        <f t="shared" si="17"/>
        <v/>
      </c>
      <c r="S57" s="14">
        <f t="shared" si="18"/>
        <v>-100</v>
      </c>
      <c r="T57" s="14">
        <f t="shared" si="19"/>
        <v>19819</v>
      </c>
      <c r="U57" s="67">
        <f t="shared" si="20"/>
        <v>100</v>
      </c>
      <c r="V57" s="67" t="str">
        <f t="shared" si="21"/>
        <v/>
      </c>
      <c r="W57" s="67">
        <f t="shared" si="22"/>
        <v>-100</v>
      </c>
      <c r="X57" s="67">
        <f t="shared" si="23"/>
        <v>7089</v>
      </c>
    </row>
    <row r="58" spans="2:24" x14ac:dyDescent="0.25">
      <c r="B58" s="110">
        <v>54</v>
      </c>
      <c r="C58" s="6">
        <v>43071</v>
      </c>
      <c r="D58" s="7">
        <v>0.68055555555555547</v>
      </c>
      <c r="E58" s="113" t="s">
        <v>263</v>
      </c>
      <c r="F58" s="9" t="s">
        <v>27</v>
      </c>
      <c r="G58" s="15">
        <v>7</v>
      </c>
      <c r="H58" s="9">
        <v>4</v>
      </c>
      <c r="I58" s="9" t="s">
        <v>78</v>
      </c>
      <c r="J58" s="9"/>
      <c r="K58" s="108"/>
      <c r="L58" s="109"/>
      <c r="M58" s="50">
        <f t="shared" si="12"/>
        <v>200</v>
      </c>
      <c r="N58" s="50" t="str">
        <f t="shared" si="13"/>
        <v/>
      </c>
      <c r="O58" s="50">
        <f t="shared" si="14"/>
        <v>-200</v>
      </c>
      <c r="P58" s="51">
        <f t="shared" si="15"/>
        <v>20640</v>
      </c>
      <c r="Q58" s="13">
        <f t="shared" si="16"/>
        <v>100</v>
      </c>
      <c r="R58" s="13" t="str">
        <f t="shared" si="17"/>
        <v/>
      </c>
      <c r="S58" s="14">
        <f t="shared" si="18"/>
        <v>-100</v>
      </c>
      <c r="T58" s="14">
        <f t="shared" si="19"/>
        <v>19719</v>
      </c>
      <c r="U58" s="67">
        <f t="shared" si="20"/>
        <v>100</v>
      </c>
      <c r="V58" s="67" t="str">
        <f t="shared" si="21"/>
        <v/>
      </c>
      <c r="W58" s="67">
        <f t="shared" si="22"/>
        <v>-100</v>
      </c>
      <c r="X58" s="67">
        <f t="shared" si="23"/>
        <v>6989</v>
      </c>
    </row>
    <row r="59" spans="2:24" x14ac:dyDescent="0.25">
      <c r="B59" s="15">
        <v>55</v>
      </c>
      <c r="C59" s="6">
        <v>43071</v>
      </c>
      <c r="D59" s="7">
        <v>0.72777777777777775</v>
      </c>
      <c r="E59" s="111" t="s">
        <v>17</v>
      </c>
      <c r="F59" s="9" t="s">
        <v>38</v>
      </c>
      <c r="G59" s="15">
        <v>7</v>
      </c>
      <c r="H59" s="9">
        <v>2</v>
      </c>
      <c r="I59" s="9" t="s">
        <v>79</v>
      </c>
      <c r="J59" s="9"/>
      <c r="K59" s="108"/>
      <c r="L59" s="109"/>
      <c r="M59" s="50">
        <f t="shared" si="12"/>
        <v>200</v>
      </c>
      <c r="N59" s="50" t="str">
        <f t="shared" si="13"/>
        <v/>
      </c>
      <c r="O59" s="50">
        <f t="shared" si="14"/>
        <v>-200</v>
      </c>
      <c r="P59" s="51">
        <f t="shared" si="15"/>
        <v>20440</v>
      </c>
      <c r="Q59" s="13">
        <f t="shared" si="16"/>
        <v>100</v>
      </c>
      <c r="R59" s="13" t="str">
        <f t="shared" si="17"/>
        <v/>
      </c>
      <c r="S59" s="14">
        <f t="shared" si="18"/>
        <v>-100</v>
      </c>
      <c r="T59" s="14">
        <f t="shared" si="19"/>
        <v>19619</v>
      </c>
      <c r="U59" s="67">
        <f t="shared" si="20"/>
        <v>100</v>
      </c>
      <c r="V59" s="67" t="str">
        <f t="shared" si="21"/>
        <v/>
      </c>
      <c r="W59" s="67">
        <f t="shared" si="22"/>
        <v>-100</v>
      </c>
      <c r="X59" s="67">
        <f t="shared" si="23"/>
        <v>6889</v>
      </c>
    </row>
    <row r="60" spans="2:24" x14ac:dyDescent="0.25">
      <c r="B60" s="110">
        <v>56</v>
      </c>
      <c r="C60" s="6">
        <v>43071</v>
      </c>
      <c r="D60" s="7">
        <v>0.72986111111111107</v>
      </c>
      <c r="E60" s="111" t="s">
        <v>17</v>
      </c>
      <c r="F60" s="9" t="s">
        <v>50</v>
      </c>
      <c r="G60" s="15">
        <v>7</v>
      </c>
      <c r="H60" s="9">
        <v>6</v>
      </c>
      <c r="I60" s="9" t="s">
        <v>80</v>
      </c>
      <c r="J60" s="9"/>
      <c r="K60" s="108"/>
      <c r="L60" s="109"/>
      <c r="M60" s="50">
        <f t="shared" si="12"/>
        <v>200</v>
      </c>
      <c r="N60" s="50" t="str">
        <f t="shared" si="13"/>
        <v/>
      </c>
      <c r="O60" s="50">
        <f t="shared" si="14"/>
        <v>-200</v>
      </c>
      <c r="P60" s="51">
        <f t="shared" si="15"/>
        <v>20240</v>
      </c>
      <c r="Q60" s="13">
        <f t="shared" si="16"/>
        <v>100</v>
      </c>
      <c r="R60" s="13" t="str">
        <f t="shared" si="17"/>
        <v/>
      </c>
      <c r="S60" s="14">
        <f t="shared" si="18"/>
        <v>-100</v>
      </c>
      <c r="T60" s="14">
        <f t="shared" si="19"/>
        <v>19519</v>
      </c>
      <c r="U60" s="67">
        <f t="shared" si="20"/>
        <v>100</v>
      </c>
      <c r="V60" s="67" t="str">
        <f t="shared" si="21"/>
        <v/>
      </c>
      <c r="W60" s="67">
        <f t="shared" si="22"/>
        <v>-100</v>
      </c>
      <c r="X60" s="67">
        <f t="shared" si="23"/>
        <v>6789</v>
      </c>
    </row>
    <row r="61" spans="2:24" x14ac:dyDescent="0.25">
      <c r="B61" s="15">
        <v>57</v>
      </c>
      <c r="C61" s="6">
        <v>43075</v>
      </c>
      <c r="D61" s="7">
        <v>0.76527777777777783</v>
      </c>
      <c r="E61" s="111" t="s">
        <v>17</v>
      </c>
      <c r="F61" s="9" t="s">
        <v>56</v>
      </c>
      <c r="G61" s="15">
        <v>9</v>
      </c>
      <c r="H61" s="9">
        <v>6</v>
      </c>
      <c r="I61" s="9" t="s">
        <v>81</v>
      </c>
      <c r="J61" s="9" t="s">
        <v>20</v>
      </c>
      <c r="K61" s="108">
        <v>2.4</v>
      </c>
      <c r="L61" s="109">
        <v>1.3</v>
      </c>
      <c r="M61" s="50">
        <f t="shared" si="12"/>
        <v>200</v>
      </c>
      <c r="N61" s="50">
        <f t="shared" si="13"/>
        <v>480</v>
      </c>
      <c r="O61" s="50">
        <f t="shared" si="14"/>
        <v>280</v>
      </c>
      <c r="P61" s="51">
        <f t="shared" si="15"/>
        <v>20520</v>
      </c>
      <c r="Q61" s="13">
        <f t="shared" si="16"/>
        <v>100</v>
      </c>
      <c r="R61" s="13">
        <f t="shared" si="17"/>
        <v>384</v>
      </c>
      <c r="S61" s="14">
        <f t="shared" si="18"/>
        <v>284</v>
      </c>
      <c r="T61" s="14">
        <f t="shared" si="19"/>
        <v>19803</v>
      </c>
      <c r="U61" s="67">
        <f t="shared" si="20"/>
        <v>100</v>
      </c>
      <c r="V61" s="67">
        <f t="shared" si="21"/>
        <v>143</v>
      </c>
      <c r="W61" s="67">
        <f t="shared" si="22"/>
        <v>43</v>
      </c>
      <c r="X61" s="67">
        <f t="shared" si="23"/>
        <v>6832</v>
      </c>
    </row>
    <row r="62" spans="2:24" x14ac:dyDescent="0.25">
      <c r="B62" s="110">
        <v>58</v>
      </c>
      <c r="C62" s="6">
        <v>43076</v>
      </c>
      <c r="D62" s="7">
        <v>0.55555555555555558</v>
      </c>
      <c r="E62" s="111" t="s">
        <v>17</v>
      </c>
      <c r="F62" s="9" t="s">
        <v>82</v>
      </c>
      <c r="G62" s="15">
        <v>1</v>
      </c>
      <c r="H62" s="9">
        <v>2</v>
      </c>
      <c r="I62" s="9" t="s">
        <v>83</v>
      </c>
      <c r="J62" s="9" t="s">
        <v>20</v>
      </c>
      <c r="K62" s="108">
        <v>1.6</v>
      </c>
      <c r="L62" s="109">
        <v>1.1000000000000001</v>
      </c>
      <c r="M62" s="50">
        <f t="shared" si="12"/>
        <v>200</v>
      </c>
      <c r="N62" s="50">
        <f t="shared" si="13"/>
        <v>320</v>
      </c>
      <c r="O62" s="50">
        <f t="shared" si="14"/>
        <v>120</v>
      </c>
      <c r="P62" s="51">
        <f t="shared" si="15"/>
        <v>20640</v>
      </c>
      <c r="Q62" s="13">
        <f t="shared" si="16"/>
        <v>100</v>
      </c>
      <c r="R62" s="13" t="str">
        <f t="shared" si="17"/>
        <v/>
      </c>
      <c r="S62" s="14">
        <f t="shared" si="18"/>
        <v>-100</v>
      </c>
      <c r="T62" s="14">
        <f t="shared" si="19"/>
        <v>19703</v>
      </c>
      <c r="U62" s="67">
        <f t="shared" si="20"/>
        <v>100</v>
      </c>
      <c r="V62" s="67">
        <f t="shared" si="21"/>
        <v>132</v>
      </c>
      <c r="W62" s="67">
        <f t="shared" si="22"/>
        <v>32</v>
      </c>
      <c r="X62" s="67">
        <f t="shared" si="23"/>
        <v>6864</v>
      </c>
    </row>
    <row r="63" spans="2:24" x14ac:dyDescent="0.25">
      <c r="B63" s="15">
        <v>59</v>
      </c>
      <c r="C63" s="6">
        <v>43076</v>
      </c>
      <c r="D63" s="7">
        <v>0.60763888888888895</v>
      </c>
      <c r="E63" s="111" t="s">
        <v>17</v>
      </c>
      <c r="F63" s="9" t="s">
        <v>82</v>
      </c>
      <c r="G63" s="15">
        <v>3</v>
      </c>
      <c r="H63" s="9">
        <v>1</v>
      </c>
      <c r="I63" s="9" t="s">
        <v>84</v>
      </c>
      <c r="J63" s="9" t="s">
        <v>28</v>
      </c>
      <c r="K63" s="108"/>
      <c r="L63" s="109">
        <v>1.2</v>
      </c>
      <c r="M63" s="50">
        <f t="shared" si="12"/>
        <v>200</v>
      </c>
      <c r="N63" s="50" t="str">
        <f t="shared" si="13"/>
        <v/>
      </c>
      <c r="O63" s="50">
        <f t="shared" si="14"/>
        <v>-200</v>
      </c>
      <c r="P63" s="51">
        <f t="shared" si="15"/>
        <v>20440</v>
      </c>
      <c r="Q63" s="13">
        <f t="shared" si="16"/>
        <v>100</v>
      </c>
      <c r="R63" s="13" t="str">
        <f t="shared" si="17"/>
        <v/>
      </c>
      <c r="S63" s="14">
        <f t="shared" si="18"/>
        <v>-100</v>
      </c>
      <c r="T63" s="14">
        <f t="shared" si="19"/>
        <v>19603</v>
      </c>
      <c r="U63" s="67">
        <f t="shared" si="20"/>
        <v>100</v>
      </c>
      <c r="V63" s="67">
        <f t="shared" si="21"/>
        <v>168</v>
      </c>
      <c r="W63" s="67">
        <f t="shared" si="22"/>
        <v>68</v>
      </c>
      <c r="X63" s="67">
        <f t="shared" si="23"/>
        <v>6932</v>
      </c>
    </row>
    <row r="64" spans="2:24" x14ac:dyDescent="0.25">
      <c r="B64" s="110">
        <v>60</v>
      </c>
      <c r="C64" s="6">
        <v>43085</v>
      </c>
      <c r="D64" s="7">
        <v>0.74652777777777779</v>
      </c>
      <c r="E64" s="112" t="s">
        <v>232</v>
      </c>
      <c r="F64" s="9" t="s">
        <v>86</v>
      </c>
      <c r="G64" s="15">
        <v>9</v>
      </c>
      <c r="H64" s="9">
        <v>13</v>
      </c>
      <c r="I64" s="9" t="s">
        <v>87</v>
      </c>
      <c r="J64" s="9" t="s">
        <v>20</v>
      </c>
      <c r="K64" s="108">
        <v>3.3</v>
      </c>
      <c r="L64" s="109">
        <v>1.4</v>
      </c>
      <c r="M64" s="50">
        <f t="shared" si="12"/>
        <v>200</v>
      </c>
      <c r="N64" s="50">
        <f t="shared" si="13"/>
        <v>660</v>
      </c>
      <c r="O64" s="50">
        <f t="shared" si="14"/>
        <v>460</v>
      </c>
      <c r="P64" s="51">
        <f t="shared" si="15"/>
        <v>20900</v>
      </c>
      <c r="Q64" s="13">
        <f t="shared" si="16"/>
        <v>100</v>
      </c>
      <c r="R64" s="13">
        <f t="shared" si="17"/>
        <v>627</v>
      </c>
      <c r="S64" s="14">
        <f t="shared" si="18"/>
        <v>527</v>
      </c>
      <c r="T64" s="14">
        <f t="shared" si="19"/>
        <v>20130</v>
      </c>
      <c r="U64" s="67">
        <f t="shared" si="20"/>
        <v>100</v>
      </c>
      <c r="V64" s="67">
        <f t="shared" si="21"/>
        <v>168</v>
      </c>
      <c r="W64" s="67">
        <f t="shared" si="22"/>
        <v>68</v>
      </c>
      <c r="X64" s="67">
        <f t="shared" si="23"/>
        <v>7000</v>
      </c>
    </row>
    <row r="65" spans="2:24" x14ac:dyDescent="0.25">
      <c r="B65" s="15">
        <v>61</v>
      </c>
      <c r="C65" s="6">
        <v>43090</v>
      </c>
      <c r="D65" s="7">
        <v>0.63888888888888895</v>
      </c>
      <c r="E65" s="111" t="s">
        <v>17</v>
      </c>
      <c r="F65" s="9" t="s">
        <v>88</v>
      </c>
      <c r="G65" s="15">
        <v>2</v>
      </c>
      <c r="H65" s="9">
        <v>1</v>
      </c>
      <c r="I65" s="9" t="s">
        <v>89</v>
      </c>
      <c r="J65" s="9" t="s">
        <v>20</v>
      </c>
      <c r="K65" s="108">
        <v>1.9</v>
      </c>
      <c r="L65" s="109">
        <v>1.2</v>
      </c>
      <c r="M65" s="50">
        <f t="shared" si="12"/>
        <v>200</v>
      </c>
      <c r="N65" s="50">
        <f t="shared" si="13"/>
        <v>380</v>
      </c>
      <c r="O65" s="50">
        <f t="shared" si="14"/>
        <v>180</v>
      </c>
      <c r="P65" s="51">
        <f t="shared" si="15"/>
        <v>21080</v>
      </c>
      <c r="Q65" s="13">
        <f t="shared" si="16"/>
        <v>100</v>
      </c>
      <c r="R65" s="13" t="str">
        <f t="shared" si="17"/>
        <v/>
      </c>
      <c r="S65" s="14">
        <f t="shared" si="18"/>
        <v>-100</v>
      </c>
      <c r="T65" s="14">
        <f t="shared" si="19"/>
        <v>20030</v>
      </c>
      <c r="U65" s="67">
        <f t="shared" si="20"/>
        <v>100</v>
      </c>
      <c r="V65" s="67">
        <f t="shared" si="21"/>
        <v>252</v>
      </c>
      <c r="W65" s="67">
        <f t="shared" si="22"/>
        <v>152</v>
      </c>
      <c r="X65" s="67">
        <f t="shared" si="23"/>
        <v>7152</v>
      </c>
    </row>
    <row r="66" spans="2:24" x14ac:dyDescent="0.25">
      <c r="B66" s="110">
        <v>62</v>
      </c>
      <c r="C66" s="6">
        <v>43095</v>
      </c>
      <c r="D66" s="7">
        <v>0.71527777777777779</v>
      </c>
      <c r="E66" s="112" t="s">
        <v>232</v>
      </c>
      <c r="F66" s="9" t="s">
        <v>86</v>
      </c>
      <c r="G66" s="15">
        <v>7</v>
      </c>
      <c r="H66" s="9">
        <v>7</v>
      </c>
      <c r="I66" s="9" t="s">
        <v>91</v>
      </c>
      <c r="J66" s="9" t="s">
        <v>28</v>
      </c>
      <c r="K66" s="108"/>
      <c r="L66" s="109">
        <v>2.1</v>
      </c>
      <c r="M66" s="50">
        <f t="shared" si="12"/>
        <v>200</v>
      </c>
      <c r="N66" s="50" t="str">
        <f t="shared" si="13"/>
        <v/>
      </c>
      <c r="O66" s="50">
        <f t="shared" si="14"/>
        <v>-200</v>
      </c>
      <c r="P66" s="51">
        <f t="shared" si="15"/>
        <v>20880</v>
      </c>
      <c r="Q66" s="13">
        <f t="shared" si="16"/>
        <v>100</v>
      </c>
      <c r="R66" s="13" t="str">
        <f t="shared" si="17"/>
        <v/>
      </c>
      <c r="S66" s="14">
        <f t="shared" si="18"/>
        <v>-100</v>
      </c>
      <c r="T66" s="14">
        <f t="shared" si="19"/>
        <v>19930</v>
      </c>
      <c r="U66" s="67">
        <f t="shared" si="20"/>
        <v>100</v>
      </c>
      <c r="V66" s="67">
        <f t="shared" si="21"/>
        <v>315</v>
      </c>
      <c r="W66" s="67">
        <f t="shared" si="22"/>
        <v>215</v>
      </c>
      <c r="X66" s="67">
        <f t="shared" si="23"/>
        <v>7367</v>
      </c>
    </row>
    <row r="67" spans="2:24" x14ac:dyDescent="0.25">
      <c r="B67" s="15">
        <v>63</v>
      </c>
      <c r="C67" s="6">
        <v>43099</v>
      </c>
      <c r="D67" s="7">
        <v>0.56944444444444442</v>
      </c>
      <c r="E67" s="113" t="s">
        <v>263</v>
      </c>
      <c r="F67" s="9" t="s">
        <v>21</v>
      </c>
      <c r="G67" s="15">
        <v>3</v>
      </c>
      <c r="H67" s="9">
        <v>5</v>
      </c>
      <c r="I67" s="9" t="s">
        <v>92</v>
      </c>
      <c r="J67" s="9" t="s">
        <v>20</v>
      </c>
      <c r="K67" s="108">
        <v>2.2999999999999998</v>
      </c>
      <c r="L67" s="109">
        <v>1.5</v>
      </c>
      <c r="M67" s="50">
        <f t="shared" si="12"/>
        <v>200</v>
      </c>
      <c r="N67" s="50">
        <f t="shared" si="13"/>
        <v>459.99999999999994</v>
      </c>
      <c r="O67" s="50">
        <f t="shared" si="14"/>
        <v>259.99999999999994</v>
      </c>
      <c r="P67" s="51">
        <f t="shared" si="15"/>
        <v>21140</v>
      </c>
      <c r="Q67" s="13">
        <f t="shared" si="16"/>
        <v>100</v>
      </c>
      <c r="R67" s="13">
        <f t="shared" si="17"/>
        <v>390.99999999999994</v>
      </c>
      <c r="S67" s="14">
        <f t="shared" si="18"/>
        <v>290.99999999999994</v>
      </c>
      <c r="T67" s="14">
        <f t="shared" si="19"/>
        <v>20221</v>
      </c>
      <c r="U67" s="67">
        <f t="shared" si="20"/>
        <v>100</v>
      </c>
      <c r="V67" s="67">
        <f t="shared" si="21"/>
        <v>225</v>
      </c>
      <c r="W67" s="67">
        <f t="shared" si="22"/>
        <v>125</v>
      </c>
      <c r="X67" s="67">
        <f t="shared" si="23"/>
        <v>7492</v>
      </c>
    </row>
    <row r="68" spans="2:24" x14ac:dyDescent="0.25">
      <c r="B68" s="110">
        <v>64</v>
      </c>
      <c r="C68" s="6">
        <v>43099</v>
      </c>
      <c r="D68" s="7">
        <v>0.61805555555555558</v>
      </c>
      <c r="E68" s="113" t="s">
        <v>263</v>
      </c>
      <c r="F68" s="9" t="s">
        <v>21</v>
      </c>
      <c r="G68" s="15">
        <v>5</v>
      </c>
      <c r="H68" s="9">
        <v>6</v>
      </c>
      <c r="I68" s="9" t="s">
        <v>93</v>
      </c>
      <c r="J68" s="9" t="s">
        <v>20</v>
      </c>
      <c r="K68" s="108">
        <v>1.7</v>
      </c>
      <c r="L68" s="109">
        <v>1.5</v>
      </c>
      <c r="M68" s="50">
        <f t="shared" si="12"/>
        <v>200</v>
      </c>
      <c r="N68" s="50">
        <f t="shared" si="13"/>
        <v>340</v>
      </c>
      <c r="O68" s="50">
        <f t="shared" si="14"/>
        <v>140</v>
      </c>
      <c r="P68" s="51">
        <f t="shared" si="15"/>
        <v>21280</v>
      </c>
      <c r="Q68" s="13">
        <f t="shared" si="16"/>
        <v>100</v>
      </c>
      <c r="R68" s="13" t="str">
        <f t="shared" si="17"/>
        <v/>
      </c>
      <c r="S68" s="14">
        <f t="shared" si="18"/>
        <v>-100</v>
      </c>
      <c r="T68" s="14">
        <f t="shared" si="19"/>
        <v>20121</v>
      </c>
      <c r="U68" s="67">
        <f t="shared" si="20"/>
        <v>100</v>
      </c>
      <c r="V68" s="67" t="str">
        <f t="shared" si="21"/>
        <v/>
      </c>
      <c r="W68" s="67">
        <f t="shared" si="22"/>
        <v>-100</v>
      </c>
      <c r="X68" s="67">
        <f t="shared" si="23"/>
        <v>7392</v>
      </c>
    </row>
    <row r="69" spans="2:24" x14ac:dyDescent="0.25">
      <c r="B69" s="15">
        <v>65</v>
      </c>
      <c r="C69" s="6">
        <v>43099</v>
      </c>
      <c r="D69" s="7">
        <v>0.67291666666666661</v>
      </c>
      <c r="E69" s="113" t="s">
        <v>263</v>
      </c>
      <c r="F69" s="9" t="s">
        <v>21</v>
      </c>
      <c r="G69" s="15">
        <v>7</v>
      </c>
      <c r="H69" s="9">
        <v>5</v>
      </c>
      <c r="I69" s="9" t="s">
        <v>249</v>
      </c>
      <c r="J69" s="9"/>
      <c r="K69" s="108"/>
      <c r="L69" s="109"/>
      <c r="M69" s="50">
        <f t="shared" ref="M69:M100" si="24">IF(E69&lt;&gt;"TZ-Special",$M$2,($M$2*$N$2))</f>
        <v>200</v>
      </c>
      <c r="N69" s="50" t="str">
        <f t="shared" ref="N69:N100" si="25">IF(J69&lt;&gt;"WON","",M69*K69)</f>
        <v/>
      </c>
      <c r="O69" s="50">
        <f t="shared" ref="O69:O100" si="26">IF(N69="",M69*-1,N69-M69)</f>
        <v>-200</v>
      </c>
      <c r="P69" s="51">
        <f t="shared" ref="P69:P100" si="27">P68+O69</f>
        <v>21080</v>
      </c>
      <c r="Q69" s="13">
        <f t="shared" ref="Q69:Q100" si="28">$Q$1</f>
        <v>100</v>
      </c>
      <c r="R69" s="13" t="str">
        <f t="shared" ref="R69:R100" si="29">IF(OR(K69="",K70=""),"",((K69*Q69)*K70))</f>
        <v/>
      </c>
      <c r="S69" s="14">
        <f t="shared" ref="S69:S100" si="30">IF(R69="",Q69*-1,R69-Q69)</f>
        <v>-100</v>
      </c>
      <c r="T69" s="14">
        <f t="shared" ref="T69:T100" si="31">T68+S69</f>
        <v>20021</v>
      </c>
      <c r="U69" s="67">
        <f t="shared" ref="U69:U100" si="32">$U$1</f>
        <v>100</v>
      </c>
      <c r="V69" s="67" t="str">
        <f t="shared" ref="V69:V100" si="33">IF(OR(L69="",L70=""),"",((L69*U69)*L70))</f>
        <v/>
      </c>
      <c r="W69" s="67">
        <f t="shared" ref="W69:W100" si="34">IF(V69="",U69*-1,V69-U69)</f>
        <v>-100</v>
      </c>
      <c r="X69" s="67">
        <f t="shared" ref="X69:X100" si="35">X68+W69</f>
        <v>7292</v>
      </c>
    </row>
    <row r="70" spans="2:24" x14ac:dyDescent="0.25">
      <c r="B70" s="110">
        <v>66</v>
      </c>
      <c r="C70" s="6">
        <v>43101</v>
      </c>
      <c r="D70" s="7">
        <v>0.68055555555555547</v>
      </c>
      <c r="E70" s="112" t="s">
        <v>232</v>
      </c>
      <c r="F70" s="9" t="s">
        <v>24</v>
      </c>
      <c r="G70" s="15">
        <v>6</v>
      </c>
      <c r="H70" s="9">
        <v>4</v>
      </c>
      <c r="I70" s="9" t="s">
        <v>94</v>
      </c>
      <c r="J70" s="9" t="s">
        <v>28</v>
      </c>
      <c r="K70" s="108"/>
      <c r="L70" s="109">
        <v>2</v>
      </c>
      <c r="M70" s="50">
        <f t="shared" si="24"/>
        <v>200</v>
      </c>
      <c r="N70" s="50" t="str">
        <f t="shared" si="25"/>
        <v/>
      </c>
      <c r="O70" s="50">
        <f t="shared" si="26"/>
        <v>-200</v>
      </c>
      <c r="P70" s="51">
        <f t="shared" si="27"/>
        <v>20880</v>
      </c>
      <c r="Q70" s="13">
        <f t="shared" si="28"/>
        <v>100</v>
      </c>
      <c r="R70" s="13" t="str">
        <f t="shared" si="29"/>
        <v/>
      </c>
      <c r="S70" s="14">
        <f t="shared" si="30"/>
        <v>-100</v>
      </c>
      <c r="T70" s="14">
        <f t="shared" si="31"/>
        <v>19921</v>
      </c>
      <c r="U70" s="67">
        <f t="shared" si="32"/>
        <v>100</v>
      </c>
      <c r="V70" s="67">
        <f t="shared" si="33"/>
        <v>340</v>
      </c>
      <c r="W70" s="67">
        <f t="shared" si="34"/>
        <v>240</v>
      </c>
      <c r="X70" s="67">
        <f t="shared" si="35"/>
        <v>7532</v>
      </c>
    </row>
    <row r="71" spans="2:24" x14ac:dyDescent="0.25">
      <c r="B71" s="15">
        <v>67</v>
      </c>
      <c r="C71" s="6">
        <v>43103</v>
      </c>
      <c r="D71" s="7">
        <v>0.66875000000000007</v>
      </c>
      <c r="E71" s="111" t="s">
        <v>17</v>
      </c>
      <c r="F71" s="9" t="s">
        <v>48</v>
      </c>
      <c r="G71" s="15">
        <v>6</v>
      </c>
      <c r="H71" s="9">
        <v>1</v>
      </c>
      <c r="I71" s="9" t="s">
        <v>95</v>
      </c>
      <c r="J71" s="9" t="s">
        <v>20</v>
      </c>
      <c r="K71" s="108">
        <v>3.3</v>
      </c>
      <c r="L71" s="109">
        <v>1.7</v>
      </c>
      <c r="M71" s="50">
        <f t="shared" si="24"/>
        <v>200</v>
      </c>
      <c r="N71" s="50">
        <f t="shared" si="25"/>
        <v>660</v>
      </c>
      <c r="O71" s="50">
        <f t="shared" si="26"/>
        <v>460</v>
      </c>
      <c r="P71" s="51">
        <f t="shared" si="27"/>
        <v>21340</v>
      </c>
      <c r="Q71" s="13">
        <f t="shared" si="28"/>
        <v>100</v>
      </c>
      <c r="R71" s="13">
        <f t="shared" si="29"/>
        <v>561</v>
      </c>
      <c r="S71" s="14">
        <f t="shared" si="30"/>
        <v>461</v>
      </c>
      <c r="T71" s="14">
        <f t="shared" si="31"/>
        <v>20382</v>
      </c>
      <c r="U71" s="67">
        <f t="shared" si="32"/>
        <v>100</v>
      </c>
      <c r="V71" s="67">
        <f t="shared" si="33"/>
        <v>187.00000000000003</v>
      </c>
      <c r="W71" s="67">
        <f t="shared" si="34"/>
        <v>87.000000000000028</v>
      </c>
      <c r="X71" s="67">
        <f t="shared" si="35"/>
        <v>7619</v>
      </c>
    </row>
    <row r="72" spans="2:24" x14ac:dyDescent="0.25">
      <c r="B72" s="110">
        <v>68</v>
      </c>
      <c r="C72" s="6">
        <v>43103</v>
      </c>
      <c r="D72" s="7">
        <v>0.68055555555555547</v>
      </c>
      <c r="E72" s="111" t="s">
        <v>17</v>
      </c>
      <c r="F72" s="9" t="s">
        <v>96</v>
      </c>
      <c r="G72" s="15">
        <v>6</v>
      </c>
      <c r="H72" s="9">
        <v>2</v>
      </c>
      <c r="I72" s="9" t="s">
        <v>97</v>
      </c>
      <c r="J72" s="9" t="s">
        <v>20</v>
      </c>
      <c r="K72" s="108">
        <v>1.7</v>
      </c>
      <c r="L72" s="109">
        <v>1.1000000000000001</v>
      </c>
      <c r="M72" s="50">
        <f t="shared" si="24"/>
        <v>200</v>
      </c>
      <c r="N72" s="50">
        <f t="shared" si="25"/>
        <v>340</v>
      </c>
      <c r="O72" s="50">
        <f t="shared" si="26"/>
        <v>140</v>
      </c>
      <c r="P72" s="51">
        <f t="shared" si="27"/>
        <v>21480</v>
      </c>
      <c r="Q72" s="13">
        <f t="shared" si="28"/>
        <v>100</v>
      </c>
      <c r="R72" s="13" t="str">
        <f t="shared" si="29"/>
        <v/>
      </c>
      <c r="S72" s="14">
        <f t="shared" si="30"/>
        <v>-100</v>
      </c>
      <c r="T72" s="14">
        <f t="shared" si="31"/>
        <v>20282</v>
      </c>
      <c r="U72" s="67">
        <f t="shared" si="32"/>
        <v>100</v>
      </c>
      <c r="V72" s="67">
        <f t="shared" si="33"/>
        <v>363</v>
      </c>
      <c r="W72" s="67">
        <f t="shared" si="34"/>
        <v>263</v>
      </c>
      <c r="X72" s="67">
        <f t="shared" si="35"/>
        <v>7882</v>
      </c>
    </row>
    <row r="73" spans="2:24" x14ac:dyDescent="0.25">
      <c r="B73" s="15">
        <v>69</v>
      </c>
      <c r="C73" s="6">
        <v>43106</v>
      </c>
      <c r="D73" s="7">
        <v>0.68055555555555547</v>
      </c>
      <c r="E73" s="113" t="s">
        <v>263</v>
      </c>
      <c r="F73" s="9" t="s">
        <v>21</v>
      </c>
      <c r="G73" s="15">
        <v>7</v>
      </c>
      <c r="H73" s="9">
        <v>5</v>
      </c>
      <c r="I73" s="9" t="s">
        <v>98</v>
      </c>
      <c r="J73" s="9" t="s">
        <v>23</v>
      </c>
      <c r="K73" s="108"/>
      <c r="L73" s="109">
        <v>3.3</v>
      </c>
      <c r="M73" s="50">
        <f t="shared" si="24"/>
        <v>200</v>
      </c>
      <c r="N73" s="50" t="str">
        <f t="shared" si="25"/>
        <v/>
      </c>
      <c r="O73" s="50">
        <f t="shared" si="26"/>
        <v>-200</v>
      </c>
      <c r="P73" s="51">
        <f t="shared" si="27"/>
        <v>21280</v>
      </c>
      <c r="Q73" s="13">
        <f t="shared" si="28"/>
        <v>100</v>
      </c>
      <c r="R73" s="13" t="str">
        <f t="shared" si="29"/>
        <v/>
      </c>
      <c r="S73" s="14">
        <f t="shared" si="30"/>
        <v>-100</v>
      </c>
      <c r="T73" s="14">
        <f t="shared" si="31"/>
        <v>20182</v>
      </c>
      <c r="U73" s="67">
        <f t="shared" si="32"/>
        <v>100</v>
      </c>
      <c r="V73" s="67" t="str">
        <f t="shared" si="33"/>
        <v/>
      </c>
      <c r="W73" s="67">
        <f t="shared" si="34"/>
        <v>-100</v>
      </c>
      <c r="X73" s="67">
        <f t="shared" si="35"/>
        <v>7782</v>
      </c>
    </row>
    <row r="74" spans="2:24" x14ac:dyDescent="0.25">
      <c r="B74" s="110">
        <v>70</v>
      </c>
      <c r="C74" s="6">
        <v>43107</v>
      </c>
      <c r="D74" s="7">
        <v>0.72569444444444453</v>
      </c>
      <c r="E74" s="112" t="s">
        <v>232</v>
      </c>
      <c r="F74" s="9" t="s">
        <v>86</v>
      </c>
      <c r="G74" s="15">
        <v>9</v>
      </c>
      <c r="H74" s="9">
        <v>9</v>
      </c>
      <c r="I74" s="9" t="s">
        <v>99</v>
      </c>
      <c r="J74" s="9"/>
      <c r="K74" s="108"/>
      <c r="L74" s="109"/>
      <c r="M74" s="50">
        <f t="shared" si="24"/>
        <v>200</v>
      </c>
      <c r="N74" s="50" t="str">
        <f t="shared" si="25"/>
        <v/>
      </c>
      <c r="O74" s="50">
        <f t="shared" si="26"/>
        <v>-200</v>
      </c>
      <c r="P74" s="51">
        <f t="shared" si="27"/>
        <v>21080</v>
      </c>
      <c r="Q74" s="13">
        <f t="shared" si="28"/>
        <v>100</v>
      </c>
      <c r="R74" s="13" t="str">
        <f t="shared" si="29"/>
        <v/>
      </c>
      <c r="S74" s="14">
        <f t="shared" si="30"/>
        <v>-100</v>
      </c>
      <c r="T74" s="14">
        <f t="shared" si="31"/>
        <v>20082</v>
      </c>
      <c r="U74" s="67">
        <f t="shared" si="32"/>
        <v>100</v>
      </c>
      <c r="V74" s="67" t="str">
        <f t="shared" si="33"/>
        <v/>
      </c>
      <c r="W74" s="67">
        <f t="shared" si="34"/>
        <v>-100</v>
      </c>
      <c r="X74" s="67">
        <f t="shared" si="35"/>
        <v>7682</v>
      </c>
    </row>
    <row r="75" spans="2:24" x14ac:dyDescent="0.25">
      <c r="B75" s="15">
        <v>71</v>
      </c>
      <c r="C75" s="6">
        <v>43110</v>
      </c>
      <c r="D75" s="7">
        <v>0.74305555555555547</v>
      </c>
      <c r="E75" s="111" t="s">
        <v>17</v>
      </c>
      <c r="F75" s="9" t="s">
        <v>48</v>
      </c>
      <c r="G75" s="15">
        <v>8</v>
      </c>
      <c r="H75" s="9">
        <v>12</v>
      </c>
      <c r="I75" s="9" t="s">
        <v>100</v>
      </c>
      <c r="J75" s="9" t="s">
        <v>28</v>
      </c>
      <c r="K75" s="108"/>
      <c r="L75" s="109">
        <v>1.6</v>
      </c>
      <c r="M75" s="50">
        <f t="shared" si="24"/>
        <v>200</v>
      </c>
      <c r="N75" s="50" t="str">
        <f t="shared" si="25"/>
        <v/>
      </c>
      <c r="O75" s="50">
        <f t="shared" si="26"/>
        <v>-200</v>
      </c>
      <c r="P75" s="51">
        <f t="shared" si="27"/>
        <v>20880</v>
      </c>
      <c r="Q75" s="13">
        <f t="shared" si="28"/>
        <v>100</v>
      </c>
      <c r="R75" s="13" t="str">
        <f t="shared" si="29"/>
        <v/>
      </c>
      <c r="S75" s="14">
        <f t="shared" si="30"/>
        <v>-100</v>
      </c>
      <c r="T75" s="14">
        <f t="shared" si="31"/>
        <v>19982</v>
      </c>
      <c r="U75" s="67">
        <f t="shared" si="32"/>
        <v>100</v>
      </c>
      <c r="V75" s="67">
        <f t="shared" si="33"/>
        <v>256</v>
      </c>
      <c r="W75" s="67">
        <f t="shared" si="34"/>
        <v>156</v>
      </c>
      <c r="X75" s="67">
        <f t="shared" si="35"/>
        <v>7838</v>
      </c>
    </row>
    <row r="76" spans="2:24" x14ac:dyDescent="0.25">
      <c r="B76" s="110">
        <v>72</v>
      </c>
      <c r="C76" s="6">
        <v>43113</v>
      </c>
      <c r="D76" s="7">
        <v>0.57152777777777775</v>
      </c>
      <c r="E76" s="112" t="s">
        <v>232</v>
      </c>
      <c r="F76" s="9" t="s">
        <v>24</v>
      </c>
      <c r="G76" s="15">
        <v>3</v>
      </c>
      <c r="H76" s="9">
        <v>3</v>
      </c>
      <c r="I76" s="9" t="s">
        <v>90</v>
      </c>
      <c r="J76" s="9" t="s">
        <v>20</v>
      </c>
      <c r="K76" s="108">
        <v>4.4000000000000004</v>
      </c>
      <c r="L76" s="109">
        <v>1.6</v>
      </c>
      <c r="M76" s="50">
        <f t="shared" si="24"/>
        <v>200</v>
      </c>
      <c r="N76" s="50">
        <f t="shared" si="25"/>
        <v>880.00000000000011</v>
      </c>
      <c r="O76" s="50">
        <f t="shared" si="26"/>
        <v>680.00000000000011</v>
      </c>
      <c r="P76" s="51">
        <f t="shared" si="27"/>
        <v>21560</v>
      </c>
      <c r="Q76" s="13">
        <f t="shared" si="28"/>
        <v>100</v>
      </c>
      <c r="R76" s="13" t="str">
        <f t="shared" si="29"/>
        <v/>
      </c>
      <c r="S76" s="14">
        <f t="shared" si="30"/>
        <v>-100</v>
      </c>
      <c r="T76" s="14">
        <f t="shared" si="31"/>
        <v>19882</v>
      </c>
      <c r="U76" s="67">
        <f t="shared" si="32"/>
        <v>100</v>
      </c>
      <c r="V76" s="67">
        <f t="shared" si="33"/>
        <v>272</v>
      </c>
      <c r="W76" s="67">
        <f t="shared" si="34"/>
        <v>172</v>
      </c>
      <c r="X76" s="67">
        <f t="shared" si="35"/>
        <v>8010</v>
      </c>
    </row>
    <row r="77" spans="2:24" s="1" customFormat="1" x14ac:dyDescent="0.25">
      <c r="B77" s="15">
        <v>73</v>
      </c>
      <c r="C77" s="6">
        <v>43113</v>
      </c>
      <c r="D77" s="7">
        <v>0.67222222222222217</v>
      </c>
      <c r="E77" s="112" t="s">
        <v>232</v>
      </c>
      <c r="F77" s="9" t="s">
        <v>24</v>
      </c>
      <c r="G77" s="15">
        <v>7</v>
      </c>
      <c r="H77" s="9">
        <v>3</v>
      </c>
      <c r="I77" s="9" t="s">
        <v>101</v>
      </c>
      <c r="J77" s="9" t="s">
        <v>28</v>
      </c>
      <c r="K77" s="108"/>
      <c r="L77" s="109">
        <v>1.7</v>
      </c>
      <c r="M77" s="50">
        <f t="shared" si="24"/>
        <v>200</v>
      </c>
      <c r="N77" s="50" t="str">
        <f t="shared" si="25"/>
        <v/>
      </c>
      <c r="O77" s="50">
        <f t="shared" si="26"/>
        <v>-200</v>
      </c>
      <c r="P77" s="51">
        <f t="shared" si="27"/>
        <v>21360</v>
      </c>
      <c r="Q77" s="13">
        <f t="shared" si="28"/>
        <v>100</v>
      </c>
      <c r="R77" s="13" t="str">
        <f t="shared" si="29"/>
        <v/>
      </c>
      <c r="S77" s="14">
        <f t="shared" si="30"/>
        <v>-100</v>
      </c>
      <c r="T77" s="14">
        <f t="shared" si="31"/>
        <v>19782</v>
      </c>
      <c r="U77" s="67">
        <f t="shared" si="32"/>
        <v>100</v>
      </c>
      <c r="V77" s="67">
        <f t="shared" si="33"/>
        <v>272</v>
      </c>
      <c r="W77" s="67">
        <f t="shared" si="34"/>
        <v>172</v>
      </c>
      <c r="X77" s="67">
        <f t="shared" si="35"/>
        <v>8182</v>
      </c>
    </row>
    <row r="78" spans="2:24" s="1" customFormat="1" x14ac:dyDescent="0.25">
      <c r="B78" s="110">
        <v>74</v>
      </c>
      <c r="C78" s="6">
        <v>43113</v>
      </c>
      <c r="D78" s="7">
        <v>0.70000000000000007</v>
      </c>
      <c r="E78" s="112" t="s">
        <v>232</v>
      </c>
      <c r="F78" s="9" t="s">
        <v>24</v>
      </c>
      <c r="G78" s="15">
        <v>8</v>
      </c>
      <c r="H78" s="9">
        <v>7</v>
      </c>
      <c r="I78" s="9" t="s">
        <v>102</v>
      </c>
      <c r="J78" s="9" t="s">
        <v>20</v>
      </c>
      <c r="K78" s="108">
        <v>4.7</v>
      </c>
      <c r="L78" s="109">
        <v>1.6</v>
      </c>
      <c r="M78" s="50">
        <f t="shared" si="24"/>
        <v>200</v>
      </c>
      <c r="N78" s="50">
        <f t="shared" si="25"/>
        <v>940</v>
      </c>
      <c r="O78" s="50">
        <f t="shared" si="26"/>
        <v>740</v>
      </c>
      <c r="P78" s="51">
        <f t="shared" si="27"/>
        <v>22100</v>
      </c>
      <c r="Q78" s="13">
        <f t="shared" si="28"/>
        <v>100</v>
      </c>
      <c r="R78" s="13">
        <f t="shared" si="29"/>
        <v>681.5</v>
      </c>
      <c r="S78" s="14">
        <f t="shared" si="30"/>
        <v>581.5</v>
      </c>
      <c r="T78" s="14">
        <f t="shared" si="31"/>
        <v>20363.5</v>
      </c>
      <c r="U78" s="67">
        <f t="shared" si="32"/>
        <v>100</v>
      </c>
      <c r="V78" s="67">
        <f t="shared" si="33"/>
        <v>192</v>
      </c>
      <c r="W78" s="67">
        <f t="shared" si="34"/>
        <v>92</v>
      </c>
      <c r="X78" s="67">
        <f t="shared" si="35"/>
        <v>8274</v>
      </c>
    </row>
    <row r="79" spans="2:24" s="1" customFormat="1" x14ac:dyDescent="0.25">
      <c r="B79" s="15">
        <v>75</v>
      </c>
      <c r="C79" s="6">
        <v>43113</v>
      </c>
      <c r="D79" s="7">
        <v>0.72222222222222221</v>
      </c>
      <c r="E79" s="113" t="s">
        <v>263</v>
      </c>
      <c r="F79" s="9" t="s">
        <v>21</v>
      </c>
      <c r="G79" s="15">
        <v>8</v>
      </c>
      <c r="H79" s="9">
        <v>5</v>
      </c>
      <c r="I79" s="9" t="s">
        <v>103</v>
      </c>
      <c r="J79" s="9" t="s">
        <v>20</v>
      </c>
      <c r="K79" s="108">
        <v>1.45</v>
      </c>
      <c r="L79" s="109">
        <v>1.2</v>
      </c>
      <c r="M79" s="50">
        <f t="shared" si="24"/>
        <v>200</v>
      </c>
      <c r="N79" s="50">
        <f t="shared" si="25"/>
        <v>290</v>
      </c>
      <c r="O79" s="50">
        <f t="shared" si="26"/>
        <v>90</v>
      </c>
      <c r="P79" s="51">
        <f t="shared" si="27"/>
        <v>22190</v>
      </c>
      <c r="Q79" s="13">
        <f t="shared" si="28"/>
        <v>100</v>
      </c>
      <c r="R79" s="13">
        <f t="shared" si="29"/>
        <v>275.5</v>
      </c>
      <c r="S79" s="14">
        <f t="shared" si="30"/>
        <v>175.5</v>
      </c>
      <c r="T79" s="14">
        <f t="shared" si="31"/>
        <v>20539</v>
      </c>
      <c r="U79" s="67">
        <f t="shared" si="32"/>
        <v>100</v>
      </c>
      <c r="V79" s="67">
        <f t="shared" si="33"/>
        <v>156</v>
      </c>
      <c r="W79" s="67">
        <f t="shared" si="34"/>
        <v>56</v>
      </c>
      <c r="X79" s="67">
        <f t="shared" si="35"/>
        <v>8330</v>
      </c>
    </row>
    <row r="80" spans="2:24" s="1" customFormat="1" x14ac:dyDescent="0.25">
      <c r="B80" s="110">
        <v>76</v>
      </c>
      <c r="C80" s="6">
        <v>43118</v>
      </c>
      <c r="D80" s="7">
        <v>0.68402777777777779</v>
      </c>
      <c r="E80" s="111" t="s">
        <v>17</v>
      </c>
      <c r="F80" s="9" t="s">
        <v>82</v>
      </c>
      <c r="G80" s="15">
        <v>5</v>
      </c>
      <c r="H80" s="9">
        <v>5</v>
      </c>
      <c r="I80" s="9" t="s">
        <v>104</v>
      </c>
      <c r="J80" s="9" t="s">
        <v>20</v>
      </c>
      <c r="K80" s="108">
        <v>1.9</v>
      </c>
      <c r="L80" s="109">
        <v>1.3</v>
      </c>
      <c r="M80" s="50">
        <f t="shared" si="24"/>
        <v>200</v>
      </c>
      <c r="N80" s="50">
        <f t="shared" si="25"/>
        <v>380</v>
      </c>
      <c r="O80" s="50">
        <f t="shared" si="26"/>
        <v>180</v>
      </c>
      <c r="P80" s="51">
        <f t="shared" si="27"/>
        <v>22370</v>
      </c>
      <c r="Q80" s="13">
        <f t="shared" si="28"/>
        <v>100</v>
      </c>
      <c r="R80" s="13" t="str">
        <f t="shared" si="29"/>
        <v/>
      </c>
      <c r="S80" s="14">
        <f t="shared" si="30"/>
        <v>-100</v>
      </c>
      <c r="T80" s="14">
        <f t="shared" si="31"/>
        <v>20439</v>
      </c>
      <c r="U80" s="67">
        <f t="shared" si="32"/>
        <v>100</v>
      </c>
      <c r="V80" s="67" t="str">
        <f t="shared" si="33"/>
        <v/>
      </c>
      <c r="W80" s="67">
        <f t="shared" si="34"/>
        <v>-100</v>
      </c>
      <c r="X80" s="67">
        <f t="shared" si="35"/>
        <v>8230</v>
      </c>
    </row>
    <row r="81" spans="2:24" s="1" customFormat="1" x14ac:dyDescent="0.25">
      <c r="B81" s="15">
        <v>77</v>
      </c>
      <c r="C81" s="6">
        <v>43118</v>
      </c>
      <c r="D81" s="7">
        <v>0.74444444444444446</v>
      </c>
      <c r="E81" s="111" t="s">
        <v>17</v>
      </c>
      <c r="F81" s="9" t="s">
        <v>18</v>
      </c>
      <c r="G81" s="15">
        <v>7</v>
      </c>
      <c r="H81" s="9">
        <v>10</v>
      </c>
      <c r="I81" s="9" t="s">
        <v>105</v>
      </c>
      <c r="J81" s="9"/>
      <c r="K81" s="108"/>
      <c r="L81" s="109"/>
      <c r="M81" s="50">
        <f t="shared" si="24"/>
        <v>200</v>
      </c>
      <c r="N81" s="50" t="str">
        <f t="shared" si="25"/>
        <v/>
      </c>
      <c r="O81" s="50">
        <f t="shared" si="26"/>
        <v>-200</v>
      </c>
      <c r="P81" s="51">
        <f t="shared" si="27"/>
        <v>22170</v>
      </c>
      <c r="Q81" s="13">
        <f t="shared" si="28"/>
        <v>100</v>
      </c>
      <c r="R81" s="13" t="str">
        <f t="shared" si="29"/>
        <v/>
      </c>
      <c r="S81" s="14">
        <f t="shared" si="30"/>
        <v>-100</v>
      </c>
      <c r="T81" s="14">
        <f t="shared" si="31"/>
        <v>20339</v>
      </c>
      <c r="U81" s="67">
        <f t="shared" si="32"/>
        <v>100</v>
      </c>
      <c r="V81" s="67" t="str">
        <f t="shared" si="33"/>
        <v/>
      </c>
      <c r="W81" s="67">
        <f t="shared" si="34"/>
        <v>-100</v>
      </c>
      <c r="X81" s="67">
        <f t="shared" si="35"/>
        <v>8130</v>
      </c>
    </row>
    <row r="82" spans="2:24" s="1" customFormat="1" x14ac:dyDescent="0.25">
      <c r="B82" s="110">
        <v>78</v>
      </c>
      <c r="C82" s="6">
        <v>43120</v>
      </c>
      <c r="D82" s="7">
        <v>0.73125000000000007</v>
      </c>
      <c r="E82" s="112" t="s">
        <v>232</v>
      </c>
      <c r="F82" s="9" t="s">
        <v>24</v>
      </c>
      <c r="G82" s="15">
        <v>9</v>
      </c>
      <c r="H82" s="9">
        <v>10</v>
      </c>
      <c r="I82" s="9" t="s">
        <v>110</v>
      </c>
      <c r="J82" s="9" t="s">
        <v>20</v>
      </c>
      <c r="K82" s="108">
        <v>4.4000000000000004</v>
      </c>
      <c r="L82" s="109">
        <v>1.9</v>
      </c>
      <c r="M82" s="50">
        <f t="shared" si="24"/>
        <v>200</v>
      </c>
      <c r="N82" s="50">
        <f t="shared" si="25"/>
        <v>880.00000000000011</v>
      </c>
      <c r="O82" s="50">
        <f t="shared" si="26"/>
        <v>680.00000000000011</v>
      </c>
      <c r="P82" s="51">
        <f t="shared" si="27"/>
        <v>22850</v>
      </c>
      <c r="Q82" s="13">
        <f t="shared" si="28"/>
        <v>100</v>
      </c>
      <c r="R82" s="13">
        <f t="shared" si="29"/>
        <v>792.00000000000011</v>
      </c>
      <c r="S82" s="14">
        <f t="shared" si="30"/>
        <v>692.00000000000011</v>
      </c>
      <c r="T82" s="14">
        <f t="shared" si="31"/>
        <v>21031</v>
      </c>
      <c r="U82" s="67">
        <f t="shared" si="32"/>
        <v>100</v>
      </c>
      <c r="V82" s="67">
        <f t="shared" si="33"/>
        <v>247</v>
      </c>
      <c r="W82" s="67">
        <f t="shared" si="34"/>
        <v>147</v>
      </c>
      <c r="X82" s="67">
        <f t="shared" si="35"/>
        <v>8277</v>
      </c>
    </row>
    <row r="83" spans="2:24" s="1" customFormat="1" x14ac:dyDescent="0.25">
      <c r="B83" s="15">
        <v>79</v>
      </c>
      <c r="C83" s="6">
        <v>43127</v>
      </c>
      <c r="D83" s="7">
        <v>0.52569444444444446</v>
      </c>
      <c r="E83" s="111" t="s">
        <v>17</v>
      </c>
      <c r="F83" s="9" t="s">
        <v>50</v>
      </c>
      <c r="G83" s="15">
        <v>2</v>
      </c>
      <c r="H83" s="9">
        <v>2</v>
      </c>
      <c r="I83" s="9" t="s">
        <v>106</v>
      </c>
      <c r="J83" s="9" t="s">
        <v>20</v>
      </c>
      <c r="K83" s="108">
        <v>1.8</v>
      </c>
      <c r="L83" s="109">
        <v>1.3</v>
      </c>
      <c r="M83" s="50">
        <f t="shared" si="24"/>
        <v>200</v>
      </c>
      <c r="N83" s="50">
        <f t="shared" si="25"/>
        <v>360</v>
      </c>
      <c r="O83" s="50">
        <f t="shared" si="26"/>
        <v>160</v>
      </c>
      <c r="P83" s="51">
        <f t="shared" si="27"/>
        <v>23010</v>
      </c>
      <c r="Q83" s="13">
        <f t="shared" si="28"/>
        <v>100</v>
      </c>
      <c r="R83" s="13" t="str">
        <f t="shared" si="29"/>
        <v/>
      </c>
      <c r="S83" s="14">
        <f t="shared" si="30"/>
        <v>-100</v>
      </c>
      <c r="T83" s="14">
        <f t="shared" si="31"/>
        <v>20931</v>
      </c>
      <c r="U83" s="67">
        <f t="shared" si="32"/>
        <v>100</v>
      </c>
      <c r="V83" s="67">
        <f t="shared" si="33"/>
        <v>208</v>
      </c>
      <c r="W83" s="67">
        <f t="shared" si="34"/>
        <v>108</v>
      </c>
      <c r="X83" s="67">
        <f t="shared" si="35"/>
        <v>8385</v>
      </c>
    </row>
    <row r="84" spans="2:24" s="1" customFormat="1" x14ac:dyDescent="0.25">
      <c r="B84" s="110">
        <v>80</v>
      </c>
      <c r="C84" s="6">
        <v>43127</v>
      </c>
      <c r="D84" s="7">
        <v>0.61458333333333337</v>
      </c>
      <c r="E84" s="112" t="s">
        <v>232</v>
      </c>
      <c r="F84" s="9" t="s">
        <v>86</v>
      </c>
      <c r="G84" s="15">
        <v>8</v>
      </c>
      <c r="H84" s="9">
        <v>3</v>
      </c>
      <c r="I84" s="9" t="s">
        <v>101</v>
      </c>
      <c r="J84" s="9" t="s">
        <v>23</v>
      </c>
      <c r="K84" s="108"/>
      <c r="L84" s="109">
        <v>1.6</v>
      </c>
      <c r="M84" s="50">
        <f t="shared" si="24"/>
        <v>200</v>
      </c>
      <c r="N84" s="50" t="str">
        <f t="shared" si="25"/>
        <v/>
      </c>
      <c r="O84" s="50">
        <f t="shared" si="26"/>
        <v>-200</v>
      </c>
      <c r="P84" s="51">
        <f t="shared" si="27"/>
        <v>22810</v>
      </c>
      <c r="Q84" s="13">
        <f t="shared" si="28"/>
        <v>100</v>
      </c>
      <c r="R84" s="13" t="str">
        <f t="shared" si="29"/>
        <v/>
      </c>
      <c r="S84" s="14">
        <f t="shared" si="30"/>
        <v>-100</v>
      </c>
      <c r="T84" s="14">
        <f t="shared" si="31"/>
        <v>20831</v>
      </c>
      <c r="U84" s="67">
        <f t="shared" si="32"/>
        <v>100</v>
      </c>
      <c r="V84" s="67">
        <f t="shared" si="33"/>
        <v>192</v>
      </c>
      <c r="W84" s="67">
        <f t="shared" si="34"/>
        <v>92</v>
      </c>
      <c r="X84" s="67">
        <f t="shared" si="35"/>
        <v>8477</v>
      </c>
    </row>
    <row r="85" spans="2:24" s="1" customFormat="1" x14ac:dyDescent="0.25">
      <c r="B85" s="15">
        <v>81</v>
      </c>
      <c r="C85" s="6">
        <v>43127</v>
      </c>
      <c r="D85" s="7">
        <v>0.63888888888888895</v>
      </c>
      <c r="E85" s="112" t="s">
        <v>232</v>
      </c>
      <c r="F85" s="9" t="s">
        <v>86</v>
      </c>
      <c r="G85" s="15">
        <v>9</v>
      </c>
      <c r="H85" s="9">
        <v>4</v>
      </c>
      <c r="I85" s="9" t="s">
        <v>107</v>
      </c>
      <c r="J85" s="9" t="s">
        <v>20</v>
      </c>
      <c r="K85" s="108">
        <v>2.5</v>
      </c>
      <c r="L85" s="109">
        <v>1.2</v>
      </c>
      <c r="M85" s="50">
        <f t="shared" si="24"/>
        <v>200</v>
      </c>
      <c r="N85" s="50">
        <f t="shared" si="25"/>
        <v>500</v>
      </c>
      <c r="O85" s="50">
        <f t="shared" si="26"/>
        <v>300</v>
      </c>
      <c r="P85" s="51">
        <f t="shared" si="27"/>
        <v>23110</v>
      </c>
      <c r="Q85" s="13">
        <f t="shared" si="28"/>
        <v>100</v>
      </c>
      <c r="R85" s="13">
        <f t="shared" si="29"/>
        <v>900</v>
      </c>
      <c r="S85" s="14">
        <f t="shared" si="30"/>
        <v>800</v>
      </c>
      <c r="T85" s="14">
        <f t="shared" si="31"/>
        <v>21631</v>
      </c>
      <c r="U85" s="67">
        <f t="shared" si="32"/>
        <v>100</v>
      </c>
      <c r="V85" s="67">
        <f t="shared" si="33"/>
        <v>180</v>
      </c>
      <c r="W85" s="67">
        <f t="shared" si="34"/>
        <v>80</v>
      </c>
      <c r="X85" s="67">
        <f t="shared" si="35"/>
        <v>8557</v>
      </c>
    </row>
    <row r="86" spans="2:24" s="1" customFormat="1" x14ac:dyDescent="0.25">
      <c r="B86" s="110">
        <v>82</v>
      </c>
      <c r="C86" s="6">
        <v>43127</v>
      </c>
      <c r="D86" s="7">
        <v>0.6791666666666667</v>
      </c>
      <c r="E86" s="113" t="s">
        <v>263</v>
      </c>
      <c r="F86" s="9" t="s">
        <v>27</v>
      </c>
      <c r="G86" s="15">
        <v>7</v>
      </c>
      <c r="H86" s="9">
        <v>7</v>
      </c>
      <c r="I86" s="9" t="s">
        <v>108</v>
      </c>
      <c r="J86" s="9" t="s">
        <v>20</v>
      </c>
      <c r="K86" s="108">
        <v>3.6</v>
      </c>
      <c r="L86" s="109">
        <v>1.5</v>
      </c>
      <c r="M86" s="50">
        <f t="shared" si="24"/>
        <v>200</v>
      </c>
      <c r="N86" s="50">
        <f t="shared" si="25"/>
        <v>720</v>
      </c>
      <c r="O86" s="50">
        <f t="shared" si="26"/>
        <v>520</v>
      </c>
      <c r="P86" s="51">
        <f t="shared" si="27"/>
        <v>23630</v>
      </c>
      <c r="Q86" s="13">
        <f t="shared" si="28"/>
        <v>100</v>
      </c>
      <c r="R86" s="13">
        <f t="shared" si="29"/>
        <v>1296</v>
      </c>
      <c r="S86" s="14">
        <f t="shared" si="30"/>
        <v>1196</v>
      </c>
      <c r="T86" s="14">
        <f t="shared" si="31"/>
        <v>22827</v>
      </c>
      <c r="U86" s="67">
        <f t="shared" si="32"/>
        <v>100</v>
      </c>
      <c r="V86" s="67">
        <f t="shared" si="33"/>
        <v>240</v>
      </c>
      <c r="W86" s="67">
        <f t="shared" si="34"/>
        <v>140</v>
      </c>
      <c r="X86" s="67">
        <f t="shared" si="35"/>
        <v>8697</v>
      </c>
    </row>
    <row r="87" spans="2:24" s="1" customFormat="1" x14ac:dyDescent="0.25">
      <c r="B87" s="15">
        <v>83</v>
      </c>
      <c r="C87" s="6">
        <v>43127</v>
      </c>
      <c r="D87" s="7">
        <v>0.70833333333333337</v>
      </c>
      <c r="E87" s="113" t="s">
        <v>263</v>
      </c>
      <c r="F87" s="9" t="s">
        <v>27</v>
      </c>
      <c r="G87" s="15">
        <v>8</v>
      </c>
      <c r="H87" s="9">
        <v>7</v>
      </c>
      <c r="I87" s="9" t="s">
        <v>109</v>
      </c>
      <c r="J87" s="9" t="s">
        <v>20</v>
      </c>
      <c r="K87" s="108">
        <v>3.6</v>
      </c>
      <c r="L87" s="109">
        <v>1.6</v>
      </c>
      <c r="M87" s="50">
        <f t="shared" si="24"/>
        <v>200</v>
      </c>
      <c r="N87" s="50">
        <f t="shared" si="25"/>
        <v>720</v>
      </c>
      <c r="O87" s="50">
        <f t="shared" si="26"/>
        <v>520</v>
      </c>
      <c r="P87" s="51">
        <f t="shared" si="27"/>
        <v>24150</v>
      </c>
      <c r="Q87" s="13">
        <f t="shared" si="28"/>
        <v>100</v>
      </c>
      <c r="R87" s="13">
        <f t="shared" si="29"/>
        <v>2520</v>
      </c>
      <c r="S87" s="14">
        <f t="shared" si="30"/>
        <v>2420</v>
      </c>
      <c r="T87" s="14">
        <f t="shared" si="31"/>
        <v>25247</v>
      </c>
      <c r="U87" s="67">
        <f t="shared" si="32"/>
        <v>100</v>
      </c>
      <c r="V87" s="67">
        <f t="shared" si="33"/>
        <v>336</v>
      </c>
      <c r="W87" s="67">
        <f t="shared" si="34"/>
        <v>236</v>
      </c>
      <c r="X87" s="67">
        <f t="shared" si="35"/>
        <v>8933</v>
      </c>
    </row>
    <row r="88" spans="2:24" s="1" customFormat="1" x14ac:dyDescent="0.25">
      <c r="B88" s="110">
        <v>84</v>
      </c>
      <c r="C88" s="6">
        <v>43134</v>
      </c>
      <c r="D88" s="7">
        <v>0.60763888888888895</v>
      </c>
      <c r="E88" s="113" t="s">
        <v>263</v>
      </c>
      <c r="F88" s="9" t="s">
        <v>27</v>
      </c>
      <c r="G88" s="15">
        <v>4</v>
      </c>
      <c r="H88" s="9">
        <v>4</v>
      </c>
      <c r="I88" s="9" t="s">
        <v>85</v>
      </c>
      <c r="J88" s="9" t="s">
        <v>20</v>
      </c>
      <c r="K88" s="108">
        <v>7</v>
      </c>
      <c r="L88" s="109">
        <v>2.1</v>
      </c>
      <c r="M88" s="50">
        <f t="shared" si="24"/>
        <v>200</v>
      </c>
      <c r="N88" s="50">
        <f t="shared" si="25"/>
        <v>1400</v>
      </c>
      <c r="O88" s="50">
        <f t="shared" si="26"/>
        <v>1200</v>
      </c>
      <c r="P88" s="51">
        <f t="shared" si="27"/>
        <v>25350</v>
      </c>
      <c r="Q88" s="13">
        <f t="shared" si="28"/>
        <v>100</v>
      </c>
      <c r="R88" s="13" t="str">
        <f t="shared" si="29"/>
        <v/>
      </c>
      <c r="S88" s="14">
        <f t="shared" si="30"/>
        <v>-100</v>
      </c>
      <c r="T88" s="14">
        <f t="shared" si="31"/>
        <v>25147</v>
      </c>
      <c r="U88" s="67">
        <f t="shared" si="32"/>
        <v>100</v>
      </c>
      <c r="V88" s="67" t="str">
        <f t="shared" si="33"/>
        <v/>
      </c>
      <c r="W88" s="67">
        <f t="shared" si="34"/>
        <v>-100</v>
      </c>
      <c r="X88" s="67">
        <f t="shared" si="35"/>
        <v>8833</v>
      </c>
    </row>
    <row r="89" spans="2:24" s="1" customFormat="1" x14ac:dyDescent="0.25">
      <c r="B89" s="15">
        <v>85</v>
      </c>
      <c r="C89" s="6">
        <v>43134</v>
      </c>
      <c r="D89" s="7">
        <v>0.72569444444444453</v>
      </c>
      <c r="E89" s="112" t="s">
        <v>232</v>
      </c>
      <c r="F89" s="9" t="s">
        <v>86</v>
      </c>
      <c r="G89" s="15">
        <v>9</v>
      </c>
      <c r="H89" s="9">
        <v>5</v>
      </c>
      <c r="I89" s="9" t="s">
        <v>110</v>
      </c>
      <c r="J89" s="9"/>
      <c r="K89" s="108"/>
      <c r="L89" s="109"/>
      <c r="M89" s="50">
        <f t="shared" si="24"/>
        <v>200</v>
      </c>
      <c r="N89" s="50" t="str">
        <f t="shared" si="25"/>
        <v/>
      </c>
      <c r="O89" s="50">
        <f t="shared" si="26"/>
        <v>-200</v>
      </c>
      <c r="P89" s="51">
        <f t="shared" si="27"/>
        <v>25150</v>
      </c>
      <c r="Q89" s="13">
        <f t="shared" si="28"/>
        <v>100</v>
      </c>
      <c r="R89" s="13" t="str">
        <f t="shared" si="29"/>
        <v/>
      </c>
      <c r="S89" s="14">
        <f t="shared" si="30"/>
        <v>-100</v>
      </c>
      <c r="T89" s="14">
        <f t="shared" si="31"/>
        <v>25047</v>
      </c>
      <c r="U89" s="67">
        <f t="shared" si="32"/>
        <v>100</v>
      </c>
      <c r="V89" s="67" t="str">
        <f t="shared" si="33"/>
        <v/>
      </c>
      <c r="W89" s="67">
        <f t="shared" si="34"/>
        <v>-100</v>
      </c>
      <c r="X89" s="67">
        <f t="shared" si="35"/>
        <v>8733</v>
      </c>
    </row>
    <row r="90" spans="2:24" s="1" customFormat="1" x14ac:dyDescent="0.25">
      <c r="B90" s="110">
        <v>86</v>
      </c>
      <c r="C90" s="6">
        <v>43137</v>
      </c>
      <c r="D90" s="7">
        <v>0.54861111111111105</v>
      </c>
      <c r="E90" s="111" t="s">
        <v>17</v>
      </c>
      <c r="F90" s="9" t="s">
        <v>96</v>
      </c>
      <c r="G90" s="15">
        <v>1</v>
      </c>
      <c r="H90" s="9">
        <v>1</v>
      </c>
      <c r="I90" s="9" t="s">
        <v>111</v>
      </c>
      <c r="J90" s="9"/>
      <c r="K90" s="108"/>
      <c r="L90" s="109"/>
      <c r="M90" s="50">
        <f t="shared" si="24"/>
        <v>200</v>
      </c>
      <c r="N90" s="50" t="str">
        <f t="shared" si="25"/>
        <v/>
      </c>
      <c r="O90" s="50">
        <f t="shared" si="26"/>
        <v>-200</v>
      </c>
      <c r="P90" s="51">
        <f t="shared" si="27"/>
        <v>24950</v>
      </c>
      <c r="Q90" s="13">
        <f t="shared" si="28"/>
        <v>100</v>
      </c>
      <c r="R90" s="13" t="str">
        <f t="shared" si="29"/>
        <v/>
      </c>
      <c r="S90" s="14">
        <f t="shared" si="30"/>
        <v>-100</v>
      </c>
      <c r="T90" s="14">
        <f t="shared" si="31"/>
        <v>24947</v>
      </c>
      <c r="U90" s="67">
        <f t="shared" si="32"/>
        <v>100</v>
      </c>
      <c r="V90" s="67" t="str">
        <f t="shared" si="33"/>
        <v/>
      </c>
      <c r="W90" s="67">
        <f t="shared" si="34"/>
        <v>-100</v>
      </c>
      <c r="X90" s="67">
        <f t="shared" si="35"/>
        <v>8633</v>
      </c>
    </row>
    <row r="91" spans="2:24" s="1" customFormat="1" x14ac:dyDescent="0.25">
      <c r="B91" s="15">
        <v>87</v>
      </c>
      <c r="C91" s="6">
        <v>43141</v>
      </c>
      <c r="D91" s="7">
        <v>0.52847222222222223</v>
      </c>
      <c r="E91" s="111" t="s">
        <v>17</v>
      </c>
      <c r="F91" s="9" t="s">
        <v>50</v>
      </c>
      <c r="G91" s="15">
        <v>1</v>
      </c>
      <c r="H91" s="9">
        <v>1</v>
      </c>
      <c r="I91" s="9" t="s">
        <v>112</v>
      </c>
      <c r="J91" s="9" t="s">
        <v>20</v>
      </c>
      <c r="K91" s="108">
        <v>2.4</v>
      </c>
      <c r="L91" s="109">
        <v>1.5</v>
      </c>
      <c r="M91" s="50">
        <f t="shared" si="24"/>
        <v>200</v>
      </c>
      <c r="N91" s="50">
        <f t="shared" si="25"/>
        <v>480</v>
      </c>
      <c r="O91" s="50">
        <f t="shared" si="26"/>
        <v>280</v>
      </c>
      <c r="P91" s="51">
        <f t="shared" si="27"/>
        <v>25230</v>
      </c>
      <c r="Q91" s="13">
        <f t="shared" si="28"/>
        <v>100</v>
      </c>
      <c r="R91" s="13" t="str">
        <f t="shared" si="29"/>
        <v/>
      </c>
      <c r="S91" s="14">
        <f t="shared" si="30"/>
        <v>-100</v>
      </c>
      <c r="T91" s="14">
        <f t="shared" si="31"/>
        <v>24847</v>
      </c>
      <c r="U91" s="67">
        <f t="shared" si="32"/>
        <v>100</v>
      </c>
      <c r="V91" s="67">
        <f t="shared" si="33"/>
        <v>195</v>
      </c>
      <c r="W91" s="67">
        <f t="shared" si="34"/>
        <v>95</v>
      </c>
      <c r="X91" s="67">
        <f t="shared" si="35"/>
        <v>8728</v>
      </c>
    </row>
    <row r="92" spans="2:24" s="1" customFormat="1" x14ac:dyDescent="0.25">
      <c r="B92" s="110">
        <v>88</v>
      </c>
      <c r="C92" s="6">
        <v>43141</v>
      </c>
      <c r="D92" s="7">
        <v>0.57708333333333328</v>
      </c>
      <c r="E92" s="111" t="s">
        <v>17</v>
      </c>
      <c r="F92" s="9" t="s">
        <v>50</v>
      </c>
      <c r="G92" s="15">
        <v>3</v>
      </c>
      <c r="H92" s="9">
        <v>7</v>
      </c>
      <c r="I92" s="9" t="s">
        <v>113</v>
      </c>
      <c r="J92" s="9" t="s">
        <v>23</v>
      </c>
      <c r="K92" s="108"/>
      <c r="L92" s="109">
        <v>1.3</v>
      </c>
      <c r="M92" s="50">
        <f t="shared" si="24"/>
        <v>200</v>
      </c>
      <c r="N92" s="50" t="str">
        <f t="shared" si="25"/>
        <v/>
      </c>
      <c r="O92" s="50">
        <f t="shared" si="26"/>
        <v>-200</v>
      </c>
      <c r="P92" s="51">
        <f t="shared" si="27"/>
        <v>25030</v>
      </c>
      <c r="Q92" s="13">
        <f t="shared" si="28"/>
        <v>100</v>
      </c>
      <c r="R92" s="13" t="str">
        <f t="shared" si="29"/>
        <v/>
      </c>
      <c r="S92" s="14">
        <f t="shared" si="30"/>
        <v>-100</v>
      </c>
      <c r="T92" s="14">
        <f t="shared" si="31"/>
        <v>24747</v>
      </c>
      <c r="U92" s="67">
        <f t="shared" si="32"/>
        <v>100</v>
      </c>
      <c r="V92" s="67">
        <f t="shared" si="33"/>
        <v>221</v>
      </c>
      <c r="W92" s="67">
        <f t="shared" si="34"/>
        <v>121</v>
      </c>
      <c r="X92" s="67">
        <f t="shared" si="35"/>
        <v>8849</v>
      </c>
    </row>
    <row r="93" spans="2:24" x14ac:dyDescent="0.25">
      <c r="B93" s="15">
        <v>89</v>
      </c>
      <c r="C93" s="6">
        <v>43141</v>
      </c>
      <c r="D93" s="7">
        <v>0.59375</v>
      </c>
      <c r="E93" s="112" t="s">
        <v>233</v>
      </c>
      <c r="F93" s="9" t="s">
        <v>86</v>
      </c>
      <c r="G93" s="15">
        <v>4</v>
      </c>
      <c r="H93" s="9">
        <v>1</v>
      </c>
      <c r="I93" s="9" t="s">
        <v>238</v>
      </c>
      <c r="J93" s="9" t="s">
        <v>20</v>
      </c>
      <c r="K93" s="108">
        <v>2.5</v>
      </c>
      <c r="L93" s="109">
        <v>1.7</v>
      </c>
      <c r="M93" s="50">
        <f t="shared" si="24"/>
        <v>200</v>
      </c>
      <c r="N93" s="50">
        <f t="shared" si="25"/>
        <v>500</v>
      </c>
      <c r="O93" s="50">
        <f t="shared" si="26"/>
        <v>300</v>
      </c>
      <c r="P93" s="51">
        <f t="shared" si="27"/>
        <v>25330</v>
      </c>
      <c r="Q93" s="13">
        <f t="shared" si="28"/>
        <v>100</v>
      </c>
      <c r="R93" s="13">
        <f t="shared" si="29"/>
        <v>500</v>
      </c>
      <c r="S93" s="14">
        <f t="shared" si="30"/>
        <v>400</v>
      </c>
      <c r="T93" s="14">
        <f t="shared" si="31"/>
        <v>25147</v>
      </c>
      <c r="U93" s="67">
        <f t="shared" si="32"/>
        <v>100</v>
      </c>
      <c r="V93" s="67">
        <f t="shared" si="33"/>
        <v>204</v>
      </c>
      <c r="W93" s="67">
        <f t="shared" si="34"/>
        <v>104</v>
      </c>
      <c r="X93" s="67">
        <f t="shared" si="35"/>
        <v>8953</v>
      </c>
    </row>
    <row r="94" spans="2:24" x14ac:dyDescent="0.25">
      <c r="B94" s="110">
        <v>90</v>
      </c>
      <c r="C94" s="6">
        <v>43141</v>
      </c>
      <c r="D94" s="7">
        <v>0.62569444444444444</v>
      </c>
      <c r="E94" s="111" t="s">
        <v>17</v>
      </c>
      <c r="F94" s="9" t="s">
        <v>50</v>
      </c>
      <c r="G94" s="15">
        <v>5</v>
      </c>
      <c r="H94" s="9">
        <v>1</v>
      </c>
      <c r="I94" s="9" t="s">
        <v>114</v>
      </c>
      <c r="J94" s="9" t="s">
        <v>20</v>
      </c>
      <c r="K94" s="108">
        <v>2</v>
      </c>
      <c r="L94" s="109">
        <v>1.2</v>
      </c>
      <c r="M94" s="50">
        <f t="shared" si="24"/>
        <v>200</v>
      </c>
      <c r="N94" s="50">
        <f t="shared" si="25"/>
        <v>400</v>
      </c>
      <c r="O94" s="50">
        <f t="shared" si="26"/>
        <v>200</v>
      </c>
      <c r="P94" s="51">
        <f t="shared" si="27"/>
        <v>25530</v>
      </c>
      <c r="Q94" s="13">
        <f t="shared" si="28"/>
        <v>100</v>
      </c>
      <c r="R94" s="13">
        <f t="shared" si="29"/>
        <v>1100</v>
      </c>
      <c r="S94" s="14">
        <f t="shared" si="30"/>
        <v>1000</v>
      </c>
      <c r="T94" s="14">
        <f t="shared" si="31"/>
        <v>26147</v>
      </c>
      <c r="U94" s="67">
        <f t="shared" si="32"/>
        <v>100</v>
      </c>
      <c r="V94" s="67">
        <f t="shared" si="33"/>
        <v>204</v>
      </c>
      <c r="W94" s="67">
        <f t="shared" si="34"/>
        <v>104</v>
      </c>
      <c r="X94" s="67">
        <f t="shared" si="35"/>
        <v>9057</v>
      </c>
    </row>
    <row r="95" spans="2:24" x14ac:dyDescent="0.25">
      <c r="B95" s="15">
        <v>91</v>
      </c>
      <c r="C95" s="6">
        <v>43141</v>
      </c>
      <c r="D95" s="7">
        <v>0.64236111111111105</v>
      </c>
      <c r="E95" s="112" t="s">
        <v>233</v>
      </c>
      <c r="F95" s="9" t="s">
        <v>86</v>
      </c>
      <c r="G95" s="15">
        <v>6</v>
      </c>
      <c r="H95" s="9">
        <v>2</v>
      </c>
      <c r="I95" s="9" t="s">
        <v>115</v>
      </c>
      <c r="J95" s="9" t="s">
        <v>20</v>
      </c>
      <c r="K95" s="108">
        <v>5.5</v>
      </c>
      <c r="L95" s="109">
        <v>1.7</v>
      </c>
      <c r="M95" s="50">
        <f t="shared" si="24"/>
        <v>200</v>
      </c>
      <c r="N95" s="50">
        <f t="shared" si="25"/>
        <v>1100</v>
      </c>
      <c r="O95" s="50">
        <f t="shared" si="26"/>
        <v>900</v>
      </c>
      <c r="P95" s="51">
        <f t="shared" si="27"/>
        <v>26430</v>
      </c>
      <c r="Q95" s="13">
        <f t="shared" si="28"/>
        <v>100</v>
      </c>
      <c r="R95" s="13">
        <f t="shared" si="29"/>
        <v>1815</v>
      </c>
      <c r="S95" s="14">
        <f t="shared" si="30"/>
        <v>1715</v>
      </c>
      <c r="T95" s="14">
        <f t="shared" si="31"/>
        <v>27862</v>
      </c>
      <c r="U95" s="67">
        <f t="shared" si="32"/>
        <v>100</v>
      </c>
      <c r="V95" s="67">
        <f t="shared" si="33"/>
        <v>272</v>
      </c>
      <c r="W95" s="67">
        <f t="shared" si="34"/>
        <v>172</v>
      </c>
      <c r="X95" s="67">
        <f t="shared" si="35"/>
        <v>9229</v>
      </c>
    </row>
    <row r="96" spans="2:24" x14ac:dyDescent="0.25">
      <c r="B96" s="110">
        <v>92</v>
      </c>
      <c r="C96" s="6">
        <v>43141</v>
      </c>
      <c r="D96" s="7">
        <v>0.73125000000000007</v>
      </c>
      <c r="E96" s="111" t="s">
        <v>17</v>
      </c>
      <c r="F96" s="9" t="s">
        <v>38</v>
      </c>
      <c r="G96" s="15">
        <v>7</v>
      </c>
      <c r="H96" s="9">
        <v>8</v>
      </c>
      <c r="I96" s="9" t="s">
        <v>116</v>
      </c>
      <c r="J96" s="9" t="s">
        <v>20</v>
      </c>
      <c r="K96" s="108">
        <v>3.3</v>
      </c>
      <c r="L96" s="109">
        <v>1.6</v>
      </c>
      <c r="M96" s="50">
        <f t="shared" si="24"/>
        <v>200</v>
      </c>
      <c r="N96" s="50">
        <f t="shared" si="25"/>
        <v>660</v>
      </c>
      <c r="O96" s="50">
        <f t="shared" si="26"/>
        <v>460</v>
      </c>
      <c r="P96" s="51">
        <f t="shared" si="27"/>
        <v>26890</v>
      </c>
      <c r="Q96" s="13">
        <f t="shared" si="28"/>
        <v>100</v>
      </c>
      <c r="R96" s="13">
        <f t="shared" si="29"/>
        <v>693</v>
      </c>
      <c r="S96" s="14">
        <f t="shared" si="30"/>
        <v>593</v>
      </c>
      <c r="T96" s="14">
        <f t="shared" si="31"/>
        <v>28455</v>
      </c>
      <c r="U96" s="67">
        <f t="shared" si="32"/>
        <v>100</v>
      </c>
      <c r="V96" s="67">
        <f t="shared" si="33"/>
        <v>192</v>
      </c>
      <c r="W96" s="67">
        <f t="shared" si="34"/>
        <v>92</v>
      </c>
      <c r="X96" s="67">
        <f t="shared" si="35"/>
        <v>9321</v>
      </c>
    </row>
    <row r="97" spans="2:24" x14ac:dyDescent="0.25">
      <c r="B97" s="15">
        <v>93</v>
      </c>
      <c r="C97" s="6">
        <v>43144</v>
      </c>
      <c r="D97" s="7">
        <v>0.73263888888888884</v>
      </c>
      <c r="E97" s="111" t="s">
        <v>17</v>
      </c>
      <c r="F97" s="9" t="s">
        <v>117</v>
      </c>
      <c r="G97" s="15">
        <v>8</v>
      </c>
      <c r="H97" s="9">
        <v>13</v>
      </c>
      <c r="I97" s="9" t="s">
        <v>118</v>
      </c>
      <c r="J97" s="9" t="s">
        <v>20</v>
      </c>
      <c r="K97" s="108">
        <v>2.1</v>
      </c>
      <c r="L97" s="109">
        <v>1.2</v>
      </c>
      <c r="M97" s="50">
        <f t="shared" si="24"/>
        <v>200</v>
      </c>
      <c r="N97" s="50">
        <f t="shared" si="25"/>
        <v>420</v>
      </c>
      <c r="O97" s="50">
        <f t="shared" si="26"/>
        <v>220</v>
      </c>
      <c r="P97" s="51">
        <f t="shared" si="27"/>
        <v>27110</v>
      </c>
      <c r="Q97" s="13">
        <f t="shared" si="28"/>
        <v>100</v>
      </c>
      <c r="R97" s="13">
        <f t="shared" si="29"/>
        <v>420</v>
      </c>
      <c r="S97" s="14">
        <f t="shared" si="30"/>
        <v>320</v>
      </c>
      <c r="T97" s="14">
        <f t="shared" si="31"/>
        <v>28775</v>
      </c>
      <c r="U97" s="67">
        <f t="shared" si="32"/>
        <v>100</v>
      </c>
      <c r="V97" s="67">
        <f t="shared" si="33"/>
        <v>180</v>
      </c>
      <c r="W97" s="67">
        <f t="shared" si="34"/>
        <v>80</v>
      </c>
      <c r="X97" s="67">
        <f t="shared" si="35"/>
        <v>9401</v>
      </c>
    </row>
    <row r="98" spans="2:24" x14ac:dyDescent="0.25">
      <c r="B98" s="110">
        <v>94</v>
      </c>
      <c r="C98" s="6">
        <v>43145</v>
      </c>
      <c r="D98" s="7">
        <v>0.59375</v>
      </c>
      <c r="E98" s="111" t="s">
        <v>17</v>
      </c>
      <c r="F98" s="9" t="s">
        <v>34</v>
      </c>
      <c r="G98" s="15">
        <v>5</v>
      </c>
      <c r="H98" s="9">
        <v>2</v>
      </c>
      <c r="I98" s="9" t="s">
        <v>119</v>
      </c>
      <c r="J98" s="9" t="s">
        <v>20</v>
      </c>
      <c r="K98" s="108">
        <v>2</v>
      </c>
      <c r="L98" s="109">
        <v>1.5</v>
      </c>
      <c r="M98" s="50">
        <f t="shared" si="24"/>
        <v>200</v>
      </c>
      <c r="N98" s="50">
        <f t="shared" si="25"/>
        <v>400</v>
      </c>
      <c r="O98" s="50">
        <f t="shared" si="26"/>
        <v>200</v>
      </c>
      <c r="P98" s="51">
        <f t="shared" si="27"/>
        <v>27310</v>
      </c>
      <c r="Q98" s="13">
        <f t="shared" si="28"/>
        <v>100</v>
      </c>
      <c r="R98" s="13" t="str">
        <f t="shared" si="29"/>
        <v/>
      </c>
      <c r="S98" s="14">
        <f t="shared" si="30"/>
        <v>-100</v>
      </c>
      <c r="T98" s="14">
        <f t="shared" si="31"/>
        <v>28675</v>
      </c>
      <c r="U98" s="67">
        <f t="shared" si="32"/>
        <v>100</v>
      </c>
      <c r="V98" s="67" t="str">
        <f t="shared" si="33"/>
        <v/>
      </c>
      <c r="W98" s="67">
        <f t="shared" si="34"/>
        <v>-100</v>
      </c>
      <c r="X98" s="67">
        <f t="shared" si="35"/>
        <v>9301</v>
      </c>
    </row>
    <row r="99" spans="2:24" x14ac:dyDescent="0.25">
      <c r="B99" s="15">
        <v>95</v>
      </c>
      <c r="C99" s="6">
        <v>43148</v>
      </c>
      <c r="D99" s="7">
        <v>0.71180555555555547</v>
      </c>
      <c r="E99" s="113" t="s">
        <v>263</v>
      </c>
      <c r="F99" s="9" t="s">
        <v>21</v>
      </c>
      <c r="G99" s="15">
        <v>7</v>
      </c>
      <c r="H99" s="9">
        <v>2</v>
      </c>
      <c r="I99" s="9" t="s">
        <v>249</v>
      </c>
      <c r="J99" s="9"/>
      <c r="K99" s="108"/>
      <c r="L99" s="109"/>
      <c r="M99" s="50">
        <f t="shared" si="24"/>
        <v>200</v>
      </c>
      <c r="N99" s="50" t="str">
        <f t="shared" si="25"/>
        <v/>
      </c>
      <c r="O99" s="50">
        <f t="shared" si="26"/>
        <v>-200</v>
      </c>
      <c r="P99" s="51">
        <f t="shared" si="27"/>
        <v>27110</v>
      </c>
      <c r="Q99" s="13">
        <f t="shared" si="28"/>
        <v>100</v>
      </c>
      <c r="R99" s="13" t="str">
        <f t="shared" si="29"/>
        <v/>
      </c>
      <c r="S99" s="14">
        <f t="shared" si="30"/>
        <v>-100</v>
      </c>
      <c r="T99" s="14">
        <f t="shared" si="31"/>
        <v>28575</v>
      </c>
      <c r="U99" s="67">
        <f t="shared" si="32"/>
        <v>100</v>
      </c>
      <c r="V99" s="67" t="str">
        <f t="shared" si="33"/>
        <v/>
      </c>
      <c r="W99" s="67">
        <f t="shared" si="34"/>
        <v>-100</v>
      </c>
      <c r="X99" s="67">
        <f t="shared" si="35"/>
        <v>9201</v>
      </c>
    </row>
    <row r="100" spans="2:24" x14ac:dyDescent="0.25">
      <c r="B100" s="110">
        <v>96</v>
      </c>
      <c r="C100" s="6">
        <v>43148</v>
      </c>
      <c r="D100" s="7">
        <v>0.73333333333333339</v>
      </c>
      <c r="E100" s="111" t="s">
        <v>17</v>
      </c>
      <c r="F100" s="9" t="s">
        <v>50</v>
      </c>
      <c r="G100" s="15">
        <v>8</v>
      </c>
      <c r="H100" s="9">
        <v>3</v>
      </c>
      <c r="I100" s="9" t="s">
        <v>120</v>
      </c>
      <c r="J100" s="9" t="s">
        <v>28</v>
      </c>
      <c r="K100" s="108"/>
      <c r="L100" s="109">
        <v>1.4</v>
      </c>
      <c r="M100" s="50">
        <f t="shared" si="24"/>
        <v>200</v>
      </c>
      <c r="N100" s="50" t="str">
        <f t="shared" si="25"/>
        <v/>
      </c>
      <c r="O100" s="50">
        <f t="shared" si="26"/>
        <v>-200</v>
      </c>
      <c r="P100" s="51">
        <f t="shared" si="27"/>
        <v>26910</v>
      </c>
      <c r="Q100" s="13">
        <f t="shared" si="28"/>
        <v>100</v>
      </c>
      <c r="R100" s="13" t="str">
        <f t="shared" si="29"/>
        <v/>
      </c>
      <c r="S100" s="14">
        <f t="shared" si="30"/>
        <v>-100</v>
      </c>
      <c r="T100" s="14">
        <f t="shared" si="31"/>
        <v>28475</v>
      </c>
      <c r="U100" s="67">
        <f t="shared" si="32"/>
        <v>100</v>
      </c>
      <c r="V100" s="67">
        <f t="shared" si="33"/>
        <v>238</v>
      </c>
      <c r="W100" s="67">
        <f t="shared" si="34"/>
        <v>138</v>
      </c>
      <c r="X100" s="67">
        <f t="shared" si="35"/>
        <v>9339</v>
      </c>
    </row>
    <row r="101" spans="2:24" x14ac:dyDescent="0.25">
      <c r="B101" s="15">
        <v>97</v>
      </c>
      <c r="C101" s="6">
        <v>43148</v>
      </c>
      <c r="D101" s="7">
        <v>0.76388888888888884</v>
      </c>
      <c r="E101" s="113" t="s">
        <v>263</v>
      </c>
      <c r="F101" s="9" t="s">
        <v>21</v>
      </c>
      <c r="G101" s="15">
        <v>9</v>
      </c>
      <c r="H101" s="9">
        <v>8</v>
      </c>
      <c r="I101" s="9" t="s">
        <v>63</v>
      </c>
      <c r="J101" s="9" t="s">
        <v>20</v>
      </c>
      <c r="K101" s="108">
        <v>3.8499999999999996</v>
      </c>
      <c r="L101" s="109">
        <v>1.7</v>
      </c>
      <c r="M101" s="50">
        <f t="shared" ref="M101:M132" si="36">IF(E101&lt;&gt;"TZ-Special",$M$2,($M$2*$N$2))</f>
        <v>200</v>
      </c>
      <c r="N101" s="50">
        <f t="shared" ref="N101:N132" si="37">IF(J101&lt;&gt;"WON","",M101*K101)</f>
        <v>769.99999999999989</v>
      </c>
      <c r="O101" s="50">
        <f t="shared" ref="O101:O132" si="38">IF(N101="",M101*-1,N101-M101)</f>
        <v>569.99999999999989</v>
      </c>
      <c r="P101" s="51">
        <f t="shared" ref="P101:P132" si="39">P100+O101</f>
        <v>27480</v>
      </c>
      <c r="Q101" s="13">
        <f t="shared" ref="Q101:Q132" si="40">$Q$1</f>
        <v>100</v>
      </c>
      <c r="R101" s="13">
        <f t="shared" ref="R101:R132" si="41">IF(OR(K101="",K102=""),"",((K101*Q101)*K102))</f>
        <v>769.99999999999989</v>
      </c>
      <c r="S101" s="14">
        <f t="shared" ref="S101:S132" si="42">IF(R101="",Q101*-1,R101-Q101)</f>
        <v>669.99999999999989</v>
      </c>
      <c r="T101" s="14">
        <f t="shared" ref="T101:T132" si="43">T100+S101</f>
        <v>29145</v>
      </c>
      <c r="U101" s="67">
        <f t="shared" ref="U101:U132" si="44">$U$1</f>
        <v>100</v>
      </c>
      <c r="V101" s="67">
        <f t="shared" ref="V101:V132" si="45">IF(OR(L101="",L102=""),"",((L101*U101)*L102))</f>
        <v>255</v>
      </c>
      <c r="W101" s="67">
        <f t="shared" ref="W101:W132" si="46">IF(V101="",U101*-1,V101-U101)</f>
        <v>155</v>
      </c>
      <c r="X101" s="67">
        <f t="shared" ref="X101:X132" si="47">X100+W101</f>
        <v>9494</v>
      </c>
    </row>
    <row r="102" spans="2:24" x14ac:dyDescent="0.25">
      <c r="B102" s="110">
        <v>98</v>
      </c>
      <c r="C102" s="6">
        <v>43151</v>
      </c>
      <c r="D102" s="7">
        <v>0.62847222222222221</v>
      </c>
      <c r="E102" s="111" t="s">
        <v>17</v>
      </c>
      <c r="F102" s="9" t="s">
        <v>121</v>
      </c>
      <c r="G102" s="15">
        <v>4</v>
      </c>
      <c r="H102" s="9">
        <v>2</v>
      </c>
      <c r="I102" s="9" t="s">
        <v>122</v>
      </c>
      <c r="J102" s="9" t="s">
        <v>20</v>
      </c>
      <c r="K102" s="108">
        <v>2</v>
      </c>
      <c r="L102" s="109">
        <v>1.5</v>
      </c>
      <c r="M102" s="50">
        <f t="shared" si="36"/>
        <v>200</v>
      </c>
      <c r="N102" s="50">
        <f t="shared" si="37"/>
        <v>400</v>
      </c>
      <c r="O102" s="50">
        <f t="shared" si="38"/>
        <v>200</v>
      </c>
      <c r="P102" s="51">
        <f t="shared" si="39"/>
        <v>27680</v>
      </c>
      <c r="Q102" s="13">
        <f t="shared" si="40"/>
        <v>100</v>
      </c>
      <c r="R102" s="13" t="str">
        <f t="shared" si="41"/>
        <v/>
      </c>
      <c r="S102" s="14">
        <f t="shared" si="42"/>
        <v>-100</v>
      </c>
      <c r="T102" s="14">
        <f t="shared" si="43"/>
        <v>29045</v>
      </c>
      <c r="U102" s="67">
        <f t="shared" si="44"/>
        <v>100</v>
      </c>
      <c r="V102" s="67" t="str">
        <f t="shared" si="45"/>
        <v/>
      </c>
      <c r="W102" s="67">
        <f t="shared" si="46"/>
        <v>-100</v>
      </c>
      <c r="X102" s="67">
        <f t="shared" si="47"/>
        <v>9394</v>
      </c>
    </row>
    <row r="103" spans="2:24" x14ac:dyDescent="0.25">
      <c r="B103" s="15">
        <v>99</v>
      </c>
      <c r="C103" s="6">
        <v>43155</v>
      </c>
      <c r="D103" s="7">
        <v>0.57708333333333328</v>
      </c>
      <c r="E103" s="111" t="s">
        <v>17</v>
      </c>
      <c r="F103" s="9" t="s">
        <v>50</v>
      </c>
      <c r="G103" s="15">
        <v>3</v>
      </c>
      <c r="H103" s="9">
        <v>3</v>
      </c>
      <c r="I103" s="9" t="s">
        <v>123</v>
      </c>
      <c r="J103" s="9"/>
      <c r="K103" s="108"/>
      <c r="L103" s="109"/>
      <c r="M103" s="50">
        <f t="shared" si="36"/>
        <v>200</v>
      </c>
      <c r="N103" s="50" t="str">
        <f t="shared" si="37"/>
        <v/>
      </c>
      <c r="O103" s="50">
        <f t="shared" si="38"/>
        <v>-200</v>
      </c>
      <c r="P103" s="51">
        <f t="shared" si="39"/>
        <v>27480</v>
      </c>
      <c r="Q103" s="13">
        <f t="shared" si="40"/>
        <v>100</v>
      </c>
      <c r="R103" s="13" t="str">
        <f t="shared" si="41"/>
        <v/>
      </c>
      <c r="S103" s="14">
        <f t="shared" si="42"/>
        <v>-100</v>
      </c>
      <c r="T103" s="14">
        <f t="shared" si="43"/>
        <v>28945</v>
      </c>
      <c r="U103" s="67">
        <f t="shared" si="44"/>
        <v>100</v>
      </c>
      <c r="V103" s="67" t="str">
        <f t="shared" si="45"/>
        <v/>
      </c>
      <c r="W103" s="67">
        <f t="shared" si="46"/>
        <v>-100</v>
      </c>
      <c r="X103" s="67">
        <f t="shared" si="47"/>
        <v>9294</v>
      </c>
    </row>
    <row r="104" spans="2:24" x14ac:dyDescent="0.25">
      <c r="B104" s="110">
        <v>100</v>
      </c>
      <c r="C104" s="6">
        <v>43155</v>
      </c>
      <c r="D104" s="7">
        <v>0.64236111111111105</v>
      </c>
      <c r="E104" s="112" t="s">
        <v>232</v>
      </c>
      <c r="F104" s="9" t="s">
        <v>86</v>
      </c>
      <c r="G104" s="15">
        <v>6</v>
      </c>
      <c r="H104" s="9">
        <v>3</v>
      </c>
      <c r="I104" s="9" t="s">
        <v>33</v>
      </c>
      <c r="J104" s="9" t="s">
        <v>20</v>
      </c>
      <c r="K104" s="108">
        <v>4.8</v>
      </c>
      <c r="L104" s="109">
        <v>1.8</v>
      </c>
      <c r="M104" s="50">
        <f t="shared" si="36"/>
        <v>200</v>
      </c>
      <c r="N104" s="50">
        <f t="shared" si="37"/>
        <v>960</v>
      </c>
      <c r="O104" s="50">
        <f t="shared" si="38"/>
        <v>760</v>
      </c>
      <c r="P104" s="51">
        <f t="shared" si="39"/>
        <v>28240</v>
      </c>
      <c r="Q104" s="13">
        <f t="shared" si="40"/>
        <v>100</v>
      </c>
      <c r="R104" s="13" t="str">
        <f t="shared" si="41"/>
        <v/>
      </c>
      <c r="S104" s="14">
        <f t="shared" si="42"/>
        <v>-100</v>
      </c>
      <c r="T104" s="14">
        <f t="shared" si="43"/>
        <v>28845</v>
      </c>
      <c r="U104" s="67">
        <f t="shared" si="44"/>
        <v>100</v>
      </c>
      <c r="V104" s="67">
        <f t="shared" si="45"/>
        <v>270</v>
      </c>
      <c r="W104" s="67">
        <f t="shared" si="46"/>
        <v>170</v>
      </c>
      <c r="X104" s="67">
        <f t="shared" si="47"/>
        <v>9464</v>
      </c>
    </row>
    <row r="105" spans="2:24" x14ac:dyDescent="0.25">
      <c r="B105" s="15">
        <v>101</v>
      </c>
      <c r="C105" s="6">
        <v>43155</v>
      </c>
      <c r="D105" s="7">
        <v>0.72569444444444453</v>
      </c>
      <c r="E105" s="112" t="s">
        <v>232</v>
      </c>
      <c r="F105" s="9" t="s">
        <v>86</v>
      </c>
      <c r="G105" s="15">
        <v>9</v>
      </c>
      <c r="H105" s="9">
        <v>1</v>
      </c>
      <c r="I105" s="9" t="s">
        <v>32</v>
      </c>
      <c r="J105" s="9" t="s">
        <v>28</v>
      </c>
      <c r="K105" s="108"/>
      <c r="L105" s="109">
        <v>1.5</v>
      </c>
      <c r="M105" s="50">
        <f t="shared" si="36"/>
        <v>200</v>
      </c>
      <c r="N105" s="50" t="str">
        <f t="shared" si="37"/>
        <v/>
      </c>
      <c r="O105" s="50">
        <f t="shared" si="38"/>
        <v>-200</v>
      </c>
      <c r="P105" s="51">
        <f t="shared" si="39"/>
        <v>28040</v>
      </c>
      <c r="Q105" s="13">
        <f t="shared" si="40"/>
        <v>100</v>
      </c>
      <c r="R105" s="13" t="str">
        <f t="shared" si="41"/>
        <v/>
      </c>
      <c r="S105" s="14">
        <f t="shared" si="42"/>
        <v>-100</v>
      </c>
      <c r="T105" s="14">
        <f t="shared" si="43"/>
        <v>28745</v>
      </c>
      <c r="U105" s="67">
        <f t="shared" si="44"/>
        <v>100</v>
      </c>
      <c r="V105" s="67">
        <f t="shared" si="45"/>
        <v>210</v>
      </c>
      <c r="W105" s="67">
        <f t="shared" si="46"/>
        <v>110</v>
      </c>
      <c r="X105" s="67">
        <f t="shared" si="47"/>
        <v>9574</v>
      </c>
    </row>
    <row r="106" spans="2:24" x14ac:dyDescent="0.25">
      <c r="B106" s="110">
        <v>102</v>
      </c>
      <c r="C106" s="6">
        <v>43155</v>
      </c>
      <c r="D106" s="7">
        <v>0.77430555555555547</v>
      </c>
      <c r="E106" s="111" t="s">
        <v>17</v>
      </c>
      <c r="F106" s="9" t="s">
        <v>124</v>
      </c>
      <c r="G106" s="15">
        <v>6</v>
      </c>
      <c r="H106" s="9">
        <v>1</v>
      </c>
      <c r="I106" s="9" t="s">
        <v>125</v>
      </c>
      <c r="J106" s="9" t="s">
        <v>20</v>
      </c>
      <c r="K106" s="108">
        <v>2</v>
      </c>
      <c r="L106" s="109">
        <v>1.4</v>
      </c>
      <c r="M106" s="50">
        <f t="shared" si="36"/>
        <v>200</v>
      </c>
      <c r="N106" s="50">
        <f t="shared" si="37"/>
        <v>400</v>
      </c>
      <c r="O106" s="50">
        <f t="shared" si="38"/>
        <v>200</v>
      </c>
      <c r="P106" s="51">
        <f t="shared" si="39"/>
        <v>28240</v>
      </c>
      <c r="Q106" s="13">
        <f t="shared" si="40"/>
        <v>100</v>
      </c>
      <c r="R106" s="13">
        <f t="shared" si="41"/>
        <v>380</v>
      </c>
      <c r="S106" s="14">
        <f t="shared" si="42"/>
        <v>280</v>
      </c>
      <c r="T106" s="14">
        <f t="shared" si="43"/>
        <v>29025</v>
      </c>
      <c r="U106" s="67">
        <f t="shared" si="44"/>
        <v>100</v>
      </c>
      <c r="V106" s="67">
        <f t="shared" si="45"/>
        <v>210</v>
      </c>
      <c r="W106" s="67">
        <f t="shared" si="46"/>
        <v>110</v>
      </c>
      <c r="X106" s="67">
        <f t="shared" si="47"/>
        <v>9684</v>
      </c>
    </row>
    <row r="107" spans="2:24" x14ac:dyDescent="0.25">
      <c r="B107" s="15">
        <v>103</v>
      </c>
      <c r="C107" s="6">
        <v>43159</v>
      </c>
      <c r="D107" s="7">
        <v>0.52361111111111114</v>
      </c>
      <c r="E107" s="111" t="s">
        <v>17</v>
      </c>
      <c r="F107" s="9" t="s">
        <v>56</v>
      </c>
      <c r="G107" s="15">
        <v>1</v>
      </c>
      <c r="H107" s="9">
        <v>3</v>
      </c>
      <c r="I107" s="9" t="s">
        <v>126</v>
      </c>
      <c r="J107" s="9" t="s">
        <v>20</v>
      </c>
      <c r="K107" s="108">
        <v>1.9</v>
      </c>
      <c r="L107" s="109">
        <v>1.5</v>
      </c>
      <c r="M107" s="50">
        <f t="shared" si="36"/>
        <v>200</v>
      </c>
      <c r="N107" s="50">
        <f t="shared" si="37"/>
        <v>380</v>
      </c>
      <c r="O107" s="50">
        <f t="shared" si="38"/>
        <v>180</v>
      </c>
      <c r="P107" s="51">
        <f t="shared" si="39"/>
        <v>28420</v>
      </c>
      <c r="Q107" s="13">
        <f t="shared" si="40"/>
        <v>100</v>
      </c>
      <c r="R107" s="13" t="str">
        <f t="shared" si="41"/>
        <v/>
      </c>
      <c r="S107" s="14">
        <f t="shared" si="42"/>
        <v>-100</v>
      </c>
      <c r="T107" s="14">
        <f t="shared" si="43"/>
        <v>28925</v>
      </c>
      <c r="U107" s="67">
        <f t="shared" si="44"/>
        <v>100</v>
      </c>
      <c r="V107" s="67" t="str">
        <f t="shared" si="45"/>
        <v/>
      </c>
      <c r="W107" s="67">
        <f t="shared" si="46"/>
        <v>-100</v>
      </c>
      <c r="X107" s="67">
        <f t="shared" si="47"/>
        <v>9584</v>
      </c>
    </row>
    <row r="108" spans="2:24" x14ac:dyDescent="0.25">
      <c r="B108" s="110">
        <v>104</v>
      </c>
      <c r="C108" s="6">
        <v>43162</v>
      </c>
      <c r="D108" s="7">
        <v>0.54513888888888895</v>
      </c>
      <c r="E108" s="113" t="s">
        <v>263</v>
      </c>
      <c r="F108" s="9" t="s">
        <v>21</v>
      </c>
      <c r="G108" s="15">
        <v>2</v>
      </c>
      <c r="H108" s="9">
        <v>3</v>
      </c>
      <c r="I108" s="9" t="s">
        <v>250</v>
      </c>
      <c r="J108" s="9"/>
      <c r="K108" s="108"/>
      <c r="L108" s="109"/>
      <c r="M108" s="50">
        <f t="shared" si="36"/>
        <v>200</v>
      </c>
      <c r="N108" s="50" t="str">
        <f t="shared" si="37"/>
        <v/>
      </c>
      <c r="O108" s="50">
        <f t="shared" si="38"/>
        <v>-200</v>
      </c>
      <c r="P108" s="51">
        <f t="shared" si="39"/>
        <v>28220</v>
      </c>
      <c r="Q108" s="13">
        <f t="shared" si="40"/>
        <v>100</v>
      </c>
      <c r="R108" s="13" t="str">
        <f t="shared" si="41"/>
        <v/>
      </c>
      <c r="S108" s="14">
        <f t="shared" si="42"/>
        <v>-100</v>
      </c>
      <c r="T108" s="14">
        <f t="shared" si="43"/>
        <v>28825</v>
      </c>
      <c r="U108" s="67">
        <f t="shared" si="44"/>
        <v>100</v>
      </c>
      <c r="V108" s="67" t="str">
        <f t="shared" si="45"/>
        <v/>
      </c>
      <c r="W108" s="67">
        <f t="shared" si="46"/>
        <v>-100</v>
      </c>
      <c r="X108" s="67">
        <f t="shared" si="47"/>
        <v>9484</v>
      </c>
    </row>
    <row r="109" spans="2:24" x14ac:dyDescent="0.25">
      <c r="B109" s="15">
        <v>105</v>
      </c>
      <c r="C109" s="6">
        <v>43162</v>
      </c>
      <c r="D109" s="7">
        <v>0.61805555555555558</v>
      </c>
      <c r="E109" s="113" t="s">
        <v>263</v>
      </c>
      <c r="F109" s="9" t="s">
        <v>21</v>
      </c>
      <c r="G109" s="15">
        <v>5</v>
      </c>
      <c r="H109" s="9">
        <v>3</v>
      </c>
      <c r="I109" s="9" t="s">
        <v>251</v>
      </c>
      <c r="J109" s="9" t="s">
        <v>23</v>
      </c>
      <c r="K109" s="108"/>
      <c r="L109" s="109">
        <v>1.5</v>
      </c>
      <c r="M109" s="50">
        <f t="shared" si="36"/>
        <v>200</v>
      </c>
      <c r="N109" s="50" t="str">
        <f t="shared" si="37"/>
        <v/>
      </c>
      <c r="O109" s="50">
        <f t="shared" si="38"/>
        <v>-200</v>
      </c>
      <c r="P109" s="51">
        <f t="shared" si="39"/>
        <v>28020</v>
      </c>
      <c r="Q109" s="13">
        <f t="shared" si="40"/>
        <v>100</v>
      </c>
      <c r="R109" s="13" t="str">
        <f t="shared" si="41"/>
        <v/>
      </c>
      <c r="S109" s="14">
        <f t="shared" si="42"/>
        <v>-100</v>
      </c>
      <c r="T109" s="14">
        <f t="shared" si="43"/>
        <v>28725</v>
      </c>
      <c r="U109" s="67">
        <f t="shared" si="44"/>
        <v>100</v>
      </c>
      <c r="V109" s="67">
        <f t="shared" si="45"/>
        <v>180</v>
      </c>
      <c r="W109" s="67">
        <f t="shared" si="46"/>
        <v>80</v>
      </c>
      <c r="X109" s="67">
        <f t="shared" si="47"/>
        <v>9564</v>
      </c>
    </row>
    <row r="110" spans="2:24" x14ac:dyDescent="0.25">
      <c r="B110" s="110">
        <v>106</v>
      </c>
      <c r="C110" s="6">
        <v>43162</v>
      </c>
      <c r="D110" s="7">
        <v>0.72916666666666663</v>
      </c>
      <c r="E110" s="113" t="s">
        <v>263</v>
      </c>
      <c r="F110" s="9" t="s">
        <v>21</v>
      </c>
      <c r="G110" s="15">
        <v>9</v>
      </c>
      <c r="H110" s="9">
        <v>3</v>
      </c>
      <c r="I110" s="9" t="s">
        <v>145</v>
      </c>
      <c r="J110" s="9" t="s">
        <v>20</v>
      </c>
      <c r="K110" s="108">
        <v>2.7</v>
      </c>
      <c r="L110" s="109">
        <v>1.2</v>
      </c>
      <c r="M110" s="50">
        <f t="shared" si="36"/>
        <v>200</v>
      </c>
      <c r="N110" s="50">
        <f t="shared" si="37"/>
        <v>540</v>
      </c>
      <c r="O110" s="50">
        <f t="shared" si="38"/>
        <v>340</v>
      </c>
      <c r="P110" s="51">
        <f t="shared" si="39"/>
        <v>28360</v>
      </c>
      <c r="Q110" s="13">
        <f t="shared" si="40"/>
        <v>100</v>
      </c>
      <c r="R110" s="13" t="str">
        <f t="shared" si="41"/>
        <v/>
      </c>
      <c r="S110" s="14">
        <f t="shared" si="42"/>
        <v>-100</v>
      </c>
      <c r="T110" s="14">
        <f t="shared" si="43"/>
        <v>28625</v>
      </c>
      <c r="U110" s="67">
        <f t="shared" si="44"/>
        <v>100</v>
      </c>
      <c r="V110" s="67" t="str">
        <f t="shared" si="45"/>
        <v/>
      </c>
      <c r="W110" s="67">
        <f t="shared" si="46"/>
        <v>-100</v>
      </c>
      <c r="X110" s="67">
        <f t="shared" si="47"/>
        <v>9464</v>
      </c>
    </row>
    <row r="111" spans="2:24" x14ac:dyDescent="0.25">
      <c r="B111" s="15">
        <v>107</v>
      </c>
      <c r="C111" s="6">
        <v>43167</v>
      </c>
      <c r="D111" s="7">
        <v>0.72916666666666663</v>
      </c>
      <c r="E111" s="111" t="s">
        <v>17</v>
      </c>
      <c r="F111" s="9" t="s">
        <v>127</v>
      </c>
      <c r="G111" s="15">
        <v>8</v>
      </c>
      <c r="H111" s="9">
        <v>3</v>
      </c>
      <c r="I111" s="9" t="s">
        <v>128</v>
      </c>
      <c r="J111" s="9"/>
      <c r="K111" s="108"/>
      <c r="L111" s="109"/>
      <c r="M111" s="50">
        <f t="shared" si="36"/>
        <v>200</v>
      </c>
      <c r="N111" s="50" t="str">
        <f t="shared" si="37"/>
        <v/>
      </c>
      <c r="O111" s="50">
        <f t="shared" si="38"/>
        <v>-200</v>
      </c>
      <c r="P111" s="51">
        <f t="shared" si="39"/>
        <v>28160</v>
      </c>
      <c r="Q111" s="13">
        <f t="shared" si="40"/>
        <v>100</v>
      </c>
      <c r="R111" s="13" t="str">
        <f t="shared" si="41"/>
        <v/>
      </c>
      <c r="S111" s="14">
        <f t="shared" si="42"/>
        <v>-100</v>
      </c>
      <c r="T111" s="14">
        <f t="shared" si="43"/>
        <v>28525</v>
      </c>
      <c r="U111" s="67">
        <f t="shared" si="44"/>
        <v>100</v>
      </c>
      <c r="V111" s="67" t="str">
        <f t="shared" si="45"/>
        <v/>
      </c>
      <c r="W111" s="67">
        <f t="shared" si="46"/>
        <v>-100</v>
      </c>
      <c r="X111" s="67">
        <f t="shared" si="47"/>
        <v>9364</v>
      </c>
    </row>
    <row r="112" spans="2:24" x14ac:dyDescent="0.25">
      <c r="B112" s="110">
        <v>108</v>
      </c>
      <c r="C112" s="6">
        <v>43169</v>
      </c>
      <c r="D112" s="7">
        <v>0.55902777777777779</v>
      </c>
      <c r="E112" s="112" t="s">
        <v>233</v>
      </c>
      <c r="F112" s="9" t="s">
        <v>24</v>
      </c>
      <c r="G112" s="15">
        <v>3</v>
      </c>
      <c r="H112" s="9">
        <v>12</v>
      </c>
      <c r="I112" s="9" t="s">
        <v>239</v>
      </c>
      <c r="J112" s="9" t="s">
        <v>28</v>
      </c>
      <c r="K112" s="108"/>
      <c r="L112" s="109">
        <v>1.8</v>
      </c>
      <c r="M112" s="50">
        <f t="shared" si="36"/>
        <v>200</v>
      </c>
      <c r="N112" s="50" t="str">
        <f t="shared" si="37"/>
        <v/>
      </c>
      <c r="O112" s="50">
        <f t="shared" si="38"/>
        <v>-200</v>
      </c>
      <c r="P112" s="51">
        <f t="shared" si="39"/>
        <v>27960</v>
      </c>
      <c r="Q112" s="13">
        <f t="shared" si="40"/>
        <v>100</v>
      </c>
      <c r="R112" s="13" t="str">
        <f t="shared" si="41"/>
        <v/>
      </c>
      <c r="S112" s="14">
        <f t="shared" si="42"/>
        <v>-100</v>
      </c>
      <c r="T112" s="14">
        <f t="shared" si="43"/>
        <v>28425</v>
      </c>
      <c r="U112" s="67">
        <f t="shared" si="44"/>
        <v>100</v>
      </c>
      <c r="V112" s="67">
        <f t="shared" si="45"/>
        <v>187.20000000000002</v>
      </c>
      <c r="W112" s="67">
        <f t="shared" si="46"/>
        <v>87.200000000000017</v>
      </c>
      <c r="X112" s="67">
        <f t="shared" si="47"/>
        <v>9451.2000000000007</v>
      </c>
    </row>
    <row r="113" spans="2:24" x14ac:dyDescent="0.25">
      <c r="B113" s="15">
        <v>109</v>
      </c>
      <c r="C113" s="6">
        <v>43169</v>
      </c>
      <c r="D113" s="7">
        <v>0.625</v>
      </c>
      <c r="E113" s="113" t="s">
        <v>263</v>
      </c>
      <c r="F113" s="9" t="s">
        <v>21</v>
      </c>
      <c r="G113" s="15">
        <v>5</v>
      </c>
      <c r="H113" s="9">
        <v>1</v>
      </c>
      <c r="I113" s="9" t="s">
        <v>69</v>
      </c>
      <c r="J113" s="9" t="s">
        <v>20</v>
      </c>
      <c r="K113" s="108">
        <v>1.5</v>
      </c>
      <c r="L113" s="109">
        <v>1.04</v>
      </c>
      <c r="M113" s="50">
        <f t="shared" si="36"/>
        <v>200</v>
      </c>
      <c r="N113" s="50">
        <f t="shared" si="37"/>
        <v>300</v>
      </c>
      <c r="O113" s="50">
        <f t="shared" si="38"/>
        <v>100</v>
      </c>
      <c r="P113" s="51">
        <f t="shared" si="39"/>
        <v>28060</v>
      </c>
      <c r="Q113" s="13">
        <f t="shared" si="40"/>
        <v>100</v>
      </c>
      <c r="R113" s="13">
        <f t="shared" si="41"/>
        <v>405</v>
      </c>
      <c r="S113" s="14">
        <f t="shared" si="42"/>
        <v>305</v>
      </c>
      <c r="T113" s="14">
        <f t="shared" si="43"/>
        <v>28730</v>
      </c>
      <c r="U113" s="67">
        <f t="shared" si="44"/>
        <v>100</v>
      </c>
      <c r="V113" s="67">
        <f t="shared" si="45"/>
        <v>135.20000000000002</v>
      </c>
      <c r="W113" s="67">
        <f t="shared" si="46"/>
        <v>35.200000000000017</v>
      </c>
      <c r="X113" s="67">
        <f t="shared" si="47"/>
        <v>9486.4000000000015</v>
      </c>
    </row>
    <row r="114" spans="2:24" x14ac:dyDescent="0.25">
      <c r="B114" s="110">
        <v>110</v>
      </c>
      <c r="C114" s="6">
        <v>43169</v>
      </c>
      <c r="D114" s="7">
        <v>0.70833333333333337</v>
      </c>
      <c r="E114" s="113" t="s">
        <v>263</v>
      </c>
      <c r="F114" s="9" t="s">
        <v>21</v>
      </c>
      <c r="G114" s="15">
        <v>8</v>
      </c>
      <c r="H114" s="9">
        <v>9</v>
      </c>
      <c r="I114" s="9" t="s">
        <v>103</v>
      </c>
      <c r="J114" s="9" t="s">
        <v>20</v>
      </c>
      <c r="K114" s="108">
        <v>2.7</v>
      </c>
      <c r="L114" s="109">
        <v>1.3</v>
      </c>
      <c r="M114" s="50">
        <f t="shared" si="36"/>
        <v>200</v>
      </c>
      <c r="N114" s="50">
        <f t="shared" si="37"/>
        <v>540</v>
      </c>
      <c r="O114" s="50">
        <f t="shared" si="38"/>
        <v>340</v>
      </c>
      <c r="P114" s="51">
        <f t="shared" si="39"/>
        <v>28400</v>
      </c>
      <c r="Q114" s="13">
        <f t="shared" si="40"/>
        <v>100</v>
      </c>
      <c r="R114" s="13">
        <f t="shared" si="41"/>
        <v>472.5</v>
      </c>
      <c r="S114" s="14">
        <f t="shared" si="42"/>
        <v>372.5</v>
      </c>
      <c r="T114" s="14">
        <f t="shared" si="43"/>
        <v>29102.5</v>
      </c>
      <c r="U114" s="67">
        <f t="shared" si="44"/>
        <v>100</v>
      </c>
      <c r="V114" s="67">
        <f t="shared" si="45"/>
        <v>195</v>
      </c>
      <c r="W114" s="67">
        <f t="shared" si="46"/>
        <v>95</v>
      </c>
      <c r="X114" s="67">
        <f t="shared" si="47"/>
        <v>9581.4000000000015</v>
      </c>
    </row>
    <row r="115" spans="2:24" x14ac:dyDescent="0.25">
      <c r="B115" s="15">
        <v>111</v>
      </c>
      <c r="C115" s="6">
        <v>43169</v>
      </c>
      <c r="D115" s="7">
        <v>0.77083333333333337</v>
      </c>
      <c r="E115" s="111" t="s">
        <v>17</v>
      </c>
      <c r="F115" s="9" t="s">
        <v>50</v>
      </c>
      <c r="G115" s="15">
        <v>9</v>
      </c>
      <c r="H115" s="9">
        <v>9</v>
      </c>
      <c r="I115" s="9" t="s">
        <v>129</v>
      </c>
      <c r="J115" s="9" t="s">
        <v>20</v>
      </c>
      <c r="K115" s="108">
        <v>1.75</v>
      </c>
      <c r="L115" s="109">
        <v>1.5</v>
      </c>
      <c r="M115" s="50">
        <f t="shared" si="36"/>
        <v>200</v>
      </c>
      <c r="N115" s="50">
        <f t="shared" si="37"/>
        <v>350</v>
      </c>
      <c r="O115" s="50">
        <f t="shared" si="38"/>
        <v>150</v>
      </c>
      <c r="P115" s="51">
        <f t="shared" si="39"/>
        <v>28550</v>
      </c>
      <c r="Q115" s="13">
        <f t="shared" si="40"/>
        <v>100</v>
      </c>
      <c r="R115" s="13" t="str">
        <f t="shared" si="41"/>
        <v/>
      </c>
      <c r="S115" s="14">
        <f t="shared" si="42"/>
        <v>-100</v>
      </c>
      <c r="T115" s="14">
        <f t="shared" si="43"/>
        <v>29002.5</v>
      </c>
      <c r="U115" s="67">
        <f t="shared" si="44"/>
        <v>100</v>
      </c>
      <c r="V115" s="67">
        <f t="shared" si="45"/>
        <v>195</v>
      </c>
      <c r="W115" s="67">
        <f t="shared" si="46"/>
        <v>95</v>
      </c>
      <c r="X115" s="67">
        <f t="shared" si="47"/>
        <v>9676.4000000000015</v>
      </c>
    </row>
    <row r="116" spans="2:24" x14ac:dyDescent="0.25">
      <c r="B116" s="110">
        <v>112</v>
      </c>
      <c r="C116" s="6">
        <v>43174</v>
      </c>
      <c r="D116" s="7">
        <v>0.60069444444444442</v>
      </c>
      <c r="E116" s="111" t="s">
        <v>17</v>
      </c>
      <c r="F116" s="9" t="s">
        <v>130</v>
      </c>
      <c r="G116" s="15">
        <v>2</v>
      </c>
      <c r="H116" s="9">
        <v>1</v>
      </c>
      <c r="I116" s="9" t="s">
        <v>131</v>
      </c>
      <c r="J116" s="9" t="s">
        <v>23</v>
      </c>
      <c r="K116" s="108"/>
      <c r="L116" s="109">
        <v>1.3</v>
      </c>
      <c r="M116" s="50">
        <f t="shared" si="36"/>
        <v>200</v>
      </c>
      <c r="N116" s="50" t="str">
        <f t="shared" si="37"/>
        <v/>
      </c>
      <c r="O116" s="50">
        <f t="shared" si="38"/>
        <v>-200</v>
      </c>
      <c r="P116" s="51">
        <f t="shared" si="39"/>
        <v>28350</v>
      </c>
      <c r="Q116" s="13">
        <f t="shared" si="40"/>
        <v>100</v>
      </c>
      <c r="R116" s="13" t="str">
        <f t="shared" si="41"/>
        <v/>
      </c>
      <c r="S116" s="14">
        <f t="shared" si="42"/>
        <v>-100</v>
      </c>
      <c r="T116" s="14">
        <f t="shared" si="43"/>
        <v>28902.5</v>
      </c>
      <c r="U116" s="67">
        <f t="shared" si="44"/>
        <v>100</v>
      </c>
      <c r="V116" s="67">
        <f t="shared" si="45"/>
        <v>208</v>
      </c>
      <c r="W116" s="67">
        <f t="shared" si="46"/>
        <v>108</v>
      </c>
      <c r="X116" s="67">
        <f t="shared" si="47"/>
        <v>9784.4000000000015</v>
      </c>
    </row>
    <row r="117" spans="2:24" x14ac:dyDescent="0.25">
      <c r="B117" s="15">
        <v>113</v>
      </c>
      <c r="C117" s="6">
        <v>43176</v>
      </c>
      <c r="D117" s="7">
        <v>0.63194444444444442</v>
      </c>
      <c r="E117" s="112" t="s">
        <v>233</v>
      </c>
      <c r="F117" s="9" t="s">
        <v>24</v>
      </c>
      <c r="G117" s="15">
        <v>5</v>
      </c>
      <c r="H117" s="9">
        <v>2</v>
      </c>
      <c r="I117" s="9" t="s">
        <v>240</v>
      </c>
      <c r="J117" s="9" t="s">
        <v>20</v>
      </c>
      <c r="K117" s="108">
        <v>3</v>
      </c>
      <c r="L117" s="109">
        <v>1.6</v>
      </c>
      <c r="M117" s="50">
        <f t="shared" si="36"/>
        <v>200</v>
      </c>
      <c r="N117" s="50">
        <f t="shared" si="37"/>
        <v>600</v>
      </c>
      <c r="O117" s="50">
        <f t="shared" si="38"/>
        <v>400</v>
      </c>
      <c r="P117" s="51">
        <f t="shared" si="39"/>
        <v>28750</v>
      </c>
      <c r="Q117" s="13">
        <f t="shared" si="40"/>
        <v>100</v>
      </c>
      <c r="R117" s="13" t="str">
        <f t="shared" si="41"/>
        <v/>
      </c>
      <c r="S117" s="14">
        <f t="shared" si="42"/>
        <v>-100</v>
      </c>
      <c r="T117" s="14">
        <f t="shared" si="43"/>
        <v>28802.5</v>
      </c>
      <c r="U117" s="67">
        <f t="shared" si="44"/>
        <v>100</v>
      </c>
      <c r="V117" s="67" t="str">
        <f t="shared" si="45"/>
        <v/>
      </c>
      <c r="W117" s="67">
        <f t="shared" si="46"/>
        <v>-100</v>
      </c>
      <c r="X117" s="67">
        <f t="shared" si="47"/>
        <v>9684.4000000000015</v>
      </c>
    </row>
    <row r="118" spans="2:24" x14ac:dyDescent="0.25">
      <c r="B118" s="110">
        <v>114</v>
      </c>
      <c r="C118" s="6">
        <v>43176</v>
      </c>
      <c r="D118" s="7">
        <v>0.6875</v>
      </c>
      <c r="E118" s="112" t="s">
        <v>233</v>
      </c>
      <c r="F118" s="9" t="s">
        <v>24</v>
      </c>
      <c r="G118" s="15">
        <v>7</v>
      </c>
      <c r="H118" s="9">
        <v>12</v>
      </c>
      <c r="I118" s="9" t="s">
        <v>241</v>
      </c>
      <c r="J118" s="9"/>
      <c r="K118" s="108"/>
      <c r="L118" s="109"/>
      <c r="M118" s="50">
        <f t="shared" si="36"/>
        <v>200</v>
      </c>
      <c r="N118" s="50" t="str">
        <f t="shared" si="37"/>
        <v/>
      </c>
      <c r="O118" s="50">
        <f t="shared" si="38"/>
        <v>-200</v>
      </c>
      <c r="P118" s="51">
        <f t="shared" si="39"/>
        <v>28550</v>
      </c>
      <c r="Q118" s="13">
        <f t="shared" si="40"/>
        <v>100</v>
      </c>
      <c r="R118" s="13" t="str">
        <f t="shared" si="41"/>
        <v/>
      </c>
      <c r="S118" s="14">
        <f t="shared" si="42"/>
        <v>-100</v>
      </c>
      <c r="T118" s="14">
        <f t="shared" si="43"/>
        <v>28702.5</v>
      </c>
      <c r="U118" s="67">
        <f t="shared" si="44"/>
        <v>100</v>
      </c>
      <c r="V118" s="67" t="str">
        <f t="shared" si="45"/>
        <v/>
      </c>
      <c r="W118" s="67">
        <f t="shared" si="46"/>
        <v>-100</v>
      </c>
      <c r="X118" s="67">
        <f t="shared" si="47"/>
        <v>9584.4000000000015</v>
      </c>
    </row>
    <row r="119" spans="2:24" x14ac:dyDescent="0.25">
      <c r="B119" s="15">
        <v>115</v>
      </c>
      <c r="C119" s="6">
        <v>43179</v>
      </c>
      <c r="D119" s="7">
        <v>0.70138888888888884</v>
      </c>
      <c r="E119" s="111" t="s">
        <v>17</v>
      </c>
      <c r="F119" s="9" t="s">
        <v>132</v>
      </c>
      <c r="G119" s="15">
        <v>6</v>
      </c>
      <c r="H119" s="9">
        <v>2</v>
      </c>
      <c r="I119" s="9" t="s">
        <v>133</v>
      </c>
      <c r="J119" s="9" t="s">
        <v>23</v>
      </c>
      <c r="K119" s="108"/>
      <c r="L119" s="109">
        <v>1.04</v>
      </c>
      <c r="M119" s="50">
        <f t="shared" si="36"/>
        <v>200</v>
      </c>
      <c r="N119" s="50" t="str">
        <f t="shared" si="37"/>
        <v/>
      </c>
      <c r="O119" s="50">
        <f t="shared" si="38"/>
        <v>-200</v>
      </c>
      <c r="P119" s="51">
        <f t="shared" si="39"/>
        <v>28350</v>
      </c>
      <c r="Q119" s="13">
        <f t="shared" si="40"/>
        <v>100</v>
      </c>
      <c r="R119" s="13" t="str">
        <f t="shared" si="41"/>
        <v/>
      </c>
      <c r="S119" s="14">
        <f t="shared" si="42"/>
        <v>-100</v>
      </c>
      <c r="T119" s="14">
        <f t="shared" si="43"/>
        <v>28602.5</v>
      </c>
      <c r="U119" s="67">
        <f t="shared" si="44"/>
        <v>100</v>
      </c>
      <c r="V119" s="67">
        <f t="shared" si="45"/>
        <v>135.20000000000002</v>
      </c>
      <c r="W119" s="67">
        <f t="shared" si="46"/>
        <v>35.200000000000017</v>
      </c>
      <c r="X119" s="67">
        <f t="shared" si="47"/>
        <v>9619.6000000000022</v>
      </c>
    </row>
    <row r="120" spans="2:24" x14ac:dyDescent="0.25">
      <c r="B120" s="110">
        <v>116</v>
      </c>
      <c r="C120" s="6">
        <v>43181</v>
      </c>
      <c r="D120" s="7">
        <v>0.55555555555555558</v>
      </c>
      <c r="E120" s="111" t="s">
        <v>17</v>
      </c>
      <c r="F120" s="9" t="s">
        <v>134</v>
      </c>
      <c r="G120" s="15">
        <v>1</v>
      </c>
      <c r="H120" s="9">
        <v>2</v>
      </c>
      <c r="I120" s="9" t="s">
        <v>135</v>
      </c>
      <c r="J120" s="9" t="s">
        <v>28</v>
      </c>
      <c r="K120" s="108"/>
      <c r="L120" s="109">
        <v>1.3</v>
      </c>
      <c r="M120" s="50">
        <f t="shared" si="36"/>
        <v>200</v>
      </c>
      <c r="N120" s="50" t="str">
        <f t="shared" si="37"/>
        <v/>
      </c>
      <c r="O120" s="50">
        <f t="shared" si="38"/>
        <v>-200</v>
      </c>
      <c r="P120" s="51">
        <f t="shared" si="39"/>
        <v>28150</v>
      </c>
      <c r="Q120" s="13">
        <f t="shared" si="40"/>
        <v>100</v>
      </c>
      <c r="R120" s="13" t="str">
        <f t="shared" si="41"/>
        <v/>
      </c>
      <c r="S120" s="14">
        <f t="shared" si="42"/>
        <v>-100</v>
      </c>
      <c r="T120" s="14">
        <f t="shared" si="43"/>
        <v>28502.5</v>
      </c>
      <c r="U120" s="67">
        <f t="shared" si="44"/>
        <v>100</v>
      </c>
      <c r="V120" s="67">
        <f t="shared" si="45"/>
        <v>416</v>
      </c>
      <c r="W120" s="67">
        <f t="shared" si="46"/>
        <v>316</v>
      </c>
      <c r="X120" s="67">
        <f t="shared" si="47"/>
        <v>9935.6000000000022</v>
      </c>
    </row>
    <row r="121" spans="2:24" x14ac:dyDescent="0.25">
      <c r="B121" s="15">
        <v>117</v>
      </c>
      <c r="C121" s="6">
        <v>43182</v>
      </c>
      <c r="D121" s="7">
        <v>0.89583333333333337</v>
      </c>
      <c r="E121" s="112" t="s">
        <v>232</v>
      </c>
      <c r="F121" s="9" t="s">
        <v>136</v>
      </c>
      <c r="G121" s="15">
        <v>7</v>
      </c>
      <c r="H121" s="9">
        <v>2</v>
      </c>
      <c r="I121" s="9" t="s">
        <v>137</v>
      </c>
      <c r="J121" s="9" t="s">
        <v>20</v>
      </c>
      <c r="K121" s="108">
        <v>10</v>
      </c>
      <c r="L121" s="109">
        <v>3.2</v>
      </c>
      <c r="M121" s="50">
        <f t="shared" si="36"/>
        <v>200</v>
      </c>
      <c r="N121" s="50">
        <f t="shared" si="37"/>
        <v>2000</v>
      </c>
      <c r="O121" s="50">
        <f t="shared" si="38"/>
        <v>1800</v>
      </c>
      <c r="P121" s="51">
        <f t="shared" si="39"/>
        <v>29950</v>
      </c>
      <c r="Q121" s="13">
        <f t="shared" si="40"/>
        <v>100</v>
      </c>
      <c r="R121" s="13" t="str">
        <f t="shared" si="41"/>
        <v/>
      </c>
      <c r="S121" s="14">
        <f t="shared" si="42"/>
        <v>-100</v>
      </c>
      <c r="T121" s="14">
        <f t="shared" si="43"/>
        <v>28402.5</v>
      </c>
      <c r="U121" s="67">
        <f t="shared" si="44"/>
        <v>100</v>
      </c>
      <c r="V121" s="67" t="str">
        <f t="shared" si="45"/>
        <v/>
      </c>
      <c r="W121" s="67">
        <f t="shared" si="46"/>
        <v>-100</v>
      </c>
      <c r="X121" s="67">
        <f t="shared" si="47"/>
        <v>9835.6000000000022</v>
      </c>
    </row>
    <row r="122" spans="2:24" x14ac:dyDescent="0.25">
      <c r="B122" s="110">
        <v>118</v>
      </c>
      <c r="C122" s="6">
        <v>43183</v>
      </c>
      <c r="D122" s="7">
        <v>0.60069444444444442</v>
      </c>
      <c r="E122" s="112" t="s">
        <v>233</v>
      </c>
      <c r="F122" s="9" t="s">
        <v>234</v>
      </c>
      <c r="G122" s="15">
        <v>4</v>
      </c>
      <c r="H122" s="9">
        <v>5</v>
      </c>
      <c r="I122" s="9" t="s">
        <v>242</v>
      </c>
      <c r="J122" s="9"/>
      <c r="K122" s="108"/>
      <c r="L122" s="109"/>
      <c r="M122" s="50">
        <f t="shared" si="36"/>
        <v>200</v>
      </c>
      <c r="N122" s="50" t="str">
        <f t="shared" si="37"/>
        <v/>
      </c>
      <c r="O122" s="50">
        <f t="shared" si="38"/>
        <v>-200</v>
      </c>
      <c r="P122" s="51">
        <f t="shared" si="39"/>
        <v>29750</v>
      </c>
      <c r="Q122" s="13">
        <f t="shared" si="40"/>
        <v>100</v>
      </c>
      <c r="R122" s="13" t="str">
        <f t="shared" si="41"/>
        <v/>
      </c>
      <c r="S122" s="14">
        <f t="shared" si="42"/>
        <v>-100</v>
      </c>
      <c r="T122" s="14">
        <f t="shared" si="43"/>
        <v>28302.5</v>
      </c>
      <c r="U122" s="67">
        <f t="shared" si="44"/>
        <v>100</v>
      </c>
      <c r="V122" s="67" t="str">
        <f t="shared" si="45"/>
        <v/>
      </c>
      <c r="W122" s="67">
        <f t="shared" si="46"/>
        <v>-100</v>
      </c>
      <c r="X122" s="67">
        <f t="shared" si="47"/>
        <v>9735.6000000000022</v>
      </c>
    </row>
    <row r="123" spans="2:24" x14ac:dyDescent="0.25">
      <c r="B123" s="15">
        <v>119</v>
      </c>
      <c r="C123" s="6">
        <v>43183</v>
      </c>
      <c r="D123" s="7">
        <v>0.70138888888888884</v>
      </c>
      <c r="E123" s="113" t="s">
        <v>263</v>
      </c>
      <c r="F123" s="9" t="s">
        <v>27</v>
      </c>
      <c r="G123" s="15">
        <v>8</v>
      </c>
      <c r="H123" s="9">
        <v>3</v>
      </c>
      <c r="I123" s="9" t="s">
        <v>64</v>
      </c>
      <c r="J123" s="9" t="s">
        <v>20</v>
      </c>
      <c r="K123" s="108">
        <v>4.2</v>
      </c>
      <c r="L123" s="109">
        <v>1.6</v>
      </c>
      <c r="M123" s="50">
        <f t="shared" si="36"/>
        <v>200</v>
      </c>
      <c r="N123" s="50">
        <f t="shared" si="37"/>
        <v>840</v>
      </c>
      <c r="O123" s="50">
        <f t="shared" si="38"/>
        <v>640</v>
      </c>
      <c r="P123" s="51">
        <f t="shared" si="39"/>
        <v>30390</v>
      </c>
      <c r="Q123" s="13">
        <f t="shared" si="40"/>
        <v>100</v>
      </c>
      <c r="R123" s="13">
        <f t="shared" si="41"/>
        <v>1176</v>
      </c>
      <c r="S123" s="14">
        <f t="shared" si="42"/>
        <v>1076</v>
      </c>
      <c r="T123" s="14">
        <f t="shared" si="43"/>
        <v>29378.5</v>
      </c>
      <c r="U123" s="67">
        <f t="shared" si="44"/>
        <v>100</v>
      </c>
      <c r="V123" s="67">
        <f t="shared" si="45"/>
        <v>176</v>
      </c>
      <c r="W123" s="67">
        <f t="shared" si="46"/>
        <v>76</v>
      </c>
      <c r="X123" s="67">
        <f t="shared" si="47"/>
        <v>9811.6000000000022</v>
      </c>
    </row>
    <row r="124" spans="2:24" x14ac:dyDescent="0.25">
      <c r="B124" s="110">
        <v>120</v>
      </c>
      <c r="C124" s="6">
        <v>43188</v>
      </c>
      <c r="D124" s="7">
        <v>0.70486111111111116</v>
      </c>
      <c r="E124" s="111" t="s">
        <v>17</v>
      </c>
      <c r="F124" s="9" t="s">
        <v>82</v>
      </c>
      <c r="G124" s="15">
        <v>7</v>
      </c>
      <c r="H124" s="9">
        <v>3</v>
      </c>
      <c r="I124" s="9" t="s">
        <v>138</v>
      </c>
      <c r="J124" s="9" t="s">
        <v>20</v>
      </c>
      <c r="K124" s="108">
        <v>2.8</v>
      </c>
      <c r="L124" s="109">
        <v>1.1000000000000001</v>
      </c>
      <c r="M124" s="50">
        <f t="shared" si="36"/>
        <v>200</v>
      </c>
      <c r="N124" s="50">
        <f t="shared" si="37"/>
        <v>560</v>
      </c>
      <c r="O124" s="50">
        <f t="shared" si="38"/>
        <v>360</v>
      </c>
      <c r="P124" s="51">
        <f t="shared" si="39"/>
        <v>30750</v>
      </c>
      <c r="Q124" s="13">
        <f t="shared" si="40"/>
        <v>100</v>
      </c>
      <c r="R124" s="13">
        <f t="shared" si="41"/>
        <v>1428</v>
      </c>
      <c r="S124" s="14">
        <f t="shared" si="42"/>
        <v>1328</v>
      </c>
      <c r="T124" s="14">
        <f t="shared" si="43"/>
        <v>30706.5</v>
      </c>
      <c r="U124" s="67">
        <f t="shared" si="44"/>
        <v>100</v>
      </c>
      <c r="V124" s="67">
        <f t="shared" si="45"/>
        <v>209.00000000000003</v>
      </c>
      <c r="W124" s="67">
        <f t="shared" si="46"/>
        <v>109.00000000000003</v>
      </c>
      <c r="X124" s="67">
        <f t="shared" si="47"/>
        <v>9920.6000000000022</v>
      </c>
    </row>
    <row r="125" spans="2:24" x14ac:dyDescent="0.25">
      <c r="B125" s="15">
        <v>121</v>
      </c>
      <c r="C125" s="6">
        <v>43190</v>
      </c>
      <c r="D125" s="7">
        <v>0.55902777777777779</v>
      </c>
      <c r="E125" s="112" t="s">
        <v>232</v>
      </c>
      <c r="F125" s="9" t="s">
        <v>86</v>
      </c>
      <c r="G125" s="15">
        <v>2</v>
      </c>
      <c r="H125" s="9">
        <v>3</v>
      </c>
      <c r="I125" s="9" t="s">
        <v>139</v>
      </c>
      <c r="J125" s="9" t="s">
        <v>20</v>
      </c>
      <c r="K125" s="108">
        <v>5.0999999999999996</v>
      </c>
      <c r="L125" s="109">
        <v>1.9</v>
      </c>
      <c r="M125" s="50">
        <f t="shared" si="36"/>
        <v>200</v>
      </c>
      <c r="N125" s="50">
        <f t="shared" si="37"/>
        <v>1019.9999999999999</v>
      </c>
      <c r="O125" s="50">
        <f t="shared" si="38"/>
        <v>819.99999999999989</v>
      </c>
      <c r="P125" s="51">
        <f t="shared" si="39"/>
        <v>31570</v>
      </c>
      <c r="Q125" s="13">
        <f t="shared" si="40"/>
        <v>100</v>
      </c>
      <c r="R125" s="13">
        <f t="shared" si="41"/>
        <v>1682.9999999999998</v>
      </c>
      <c r="S125" s="14">
        <f t="shared" si="42"/>
        <v>1582.9999999999998</v>
      </c>
      <c r="T125" s="14">
        <f t="shared" si="43"/>
        <v>32289.5</v>
      </c>
      <c r="U125" s="67">
        <f t="shared" si="44"/>
        <v>100</v>
      </c>
      <c r="V125" s="67">
        <f t="shared" si="45"/>
        <v>285</v>
      </c>
      <c r="W125" s="67">
        <f t="shared" si="46"/>
        <v>185</v>
      </c>
      <c r="X125" s="67">
        <f t="shared" si="47"/>
        <v>10105.600000000002</v>
      </c>
    </row>
    <row r="126" spans="2:24" x14ac:dyDescent="0.25">
      <c r="B126" s="110">
        <v>122</v>
      </c>
      <c r="C126" s="6">
        <v>43190</v>
      </c>
      <c r="D126" s="7">
        <v>0.72916666666666663</v>
      </c>
      <c r="E126" s="113" t="s">
        <v>263</v>
      </c>
      <c r="F126" s="9" t="s">
        <v>27</v>
      </c>
      <c r="G126" s="15">
        <v>9</v>
      </c>
      <c r="H126" s="9">
        <v>5</v>
      </c>
      <c r="I126" s="9" t="s">
        <v>145</v>
      </c>
      <c r="J126" s="9" t="s">
        <v>20</v>
      </c>
      <c r="K126" s="108">
        <v>3.3</v>
      </c>
      <c r="L126" s="109">
        <v>1.5</v>
      </c>
      <c r="M126" s="50">
        <f t="shared" si="36"/>
        <v>200</v>
      </c>
      <c r="N126" s="50">
        <f t="shared" si="37"/>
        <v>660</v>
      </c>
      <c r="O126" s="50">
        <f t="shared" si="38"/>
        <v>460</v>
      </c>
      <c r="P126" s="51">
        <f t="shared" si="39"/>
        <v>32030</v>
      </c>
      <c r="Q126" s="13">
        <f t="shared" si="40"/>
        <v>100</v>
      </c>
      <c r="R126" s="13" t="str">
        <f t="shared" si="41"/>
        <v/>
      </c>
      <c r="S126" s="14">
        <f t="shared" si="42"/>
        <v>-100</v>
      </c>
      <c r="T126" s="14">
        <f t="shared" si="43"/>
        <v>32189.5</v>
      </c>
      <c r="U126" s="67">
        <f t="shared" si="44"/>
        <v>100</v>
      </c>
      <c r="V126" s="67" t="str">
        <f t="shared" si="45"/>
        <v/>
      </c>
      <c r="W126" s="67">
        <f t="shared" si="46"/>
        <v>-100</v>
      </c>
      <c r="X126" s="67">
        <f t="shared" si="47"/>
        <v>10005.600000000002</v>
      </c>
    </row>
    <row r="127" spans="2:24" x14ac:dyDescent="0.25">
      <c r="B127" s="15">
        <v>123</v>
      </c>
      <c r="C127" s="6">
        <v>43197</v>
      </c>
      <c r="D127" s="7">
        <v>0.55555555555555558</v>
      </c>
      <c r="E127" s="113" t="s">
        <v>263</v>
      </c>
      <c r="F127" s="9" t="s">
        <v>21</v>
      </c>
      <c r="G127" s="15">
        <v>4</v>
      </c>
      <c r="H127" s="9">
        <v>1</v>
      </c>
      <c r="I127" s="9" t="s">
        <v>63</v>
      </c>
      <c r="J127" s="9"/>
      <c r="K127" s="108"/>
      <c r="L127" s="109"/>
      <c r="M127" s="50">
        <f t="shared" si="36"/>
        <v>200</v>
      </c>
      <c r="N127" s="50" t="str">
        <f t="shared" si="37"/>
        <v/>
      </c>
      <c r="O127" s="50">
        <f t="shared" si="38"/>
        <v>-200</v>
      </c>
      <c r="P127" s="51">
        <f t="shared" si="39"/>
        <v>31830</v>
      </c>
      <c r="Q127" s="13">
        <f t="shared" si="40"/>
        <v>100</v>
      </c>
      <c r="R127" s="13" t="str">
        <f t="shared" si="41"/>
        <v/>
      </c>
      <c r="S127" s="14">
        <f t="shared" si="42"/>
        <v>-100</v>
      </c>
      <c r="T127" s="14">
        <f t="shared" si="43"/>
        <v>32089.5</v>
      </c>
      <c r="U127" s="67">
        <f t="shared" si="44"/>
        <v>100</v>
      </c>
      <c r="V127" s="67" t="str">
        <f t="shared" si="45"/>
        <v/>
      </c>
      <c r="W127" s="67">
        <f t="shared" si="46"/>
        <v>-100</v>
      </c>
      <c r="X127" s="67">
        <f t="shared" si="47"/>
        <v>9905.6000000000022</v>
      </c>
    </row>
    <row r="128" spans="2:24" x14ac:dyDescent="0.25">
      <c r="B128" s="110">
        <v>124</v>
      </c>
      <c r="C128" s="6">
        <v>43197</v>
      </c>
      <c r="D128" s="7">
        <v>0.57361111111111118</v>
      </c>
      <c r="E128" s="111" t="s">
        <v>17</v>
      </c>
      <c r="F128" s="9" t="s">
        <v>50</v>
      </c>
      <c r="G128" s="15">
        <v>3</v>
      </c>
      <c r="H128" s="9">
        <v>1</v>
      </c>
      <c r="I128" s="9" t="s">
        <v>140</v>
      </c>
      <c r="J128" s="9"/>
      <c r="K128" s="108"/>
      <c r="L128" s="109"/>
      <c r="M128" s="50">
        <f t="shared" si="36"/>
        <v>200</v>
      </c>
      <c r="N128" s="50" t="str">
        <f t="shared" si="37"/>
        <v/>
      </c>
      <c r="O128" s="50">
        <f t="shared" si="38"/>
        <v>-200</v>
      </c>
      <c r="P128" s="51">
        <f t="shared" si="39"/>
        <v>31630</v>
      </c>
      <c r="Q128" s="13">
        <f t="shared" si="40"/>
        <v>100</v>
      </c>
      <c r="R128" s="13" t="str">
        <f t="shared" si="41"/>
        <v/>
      </c>
      <c r="S128" s="14">
        <f t="shared" si="42"/>
        <v>-100</v>
      </c>
      <c r="T128" s="14">
        <f t="shared" si="43"/>
        <v>31989.5</v>
      </c>
      <c r="U128" s="67">
        <f t="shared" si="44"/>
        <v>100</v>
      </c>
      <c r="V128" s="67" t="str">
        <f t="shared" si="45"/>
        <v/>
      </c>
      <c r="W128" s="67">
        <f t="shared" si="46"/>
        <v>-100</v>
      </c>
      <c r="X128" s="67">
        <f t="shared" si="47"/>
        <v>9805.6000000000022</v>
      </c>
    </row>
    <row r="129" spans="2:24" x14ac:dyDescent="0.25">
      <c r="B129" s="15">
        <v>125</v>
      </c>
      <c r="C129" s="6">
        <v>43204</v>
      </c>
      <c r="D129" s="7">
        <v>0.65625</v>
      </c>
      <c r="E129" s="113" t="s">
        <v>263</v>
      </c>
      <c r="F129" s="9" t="s">
        <v>21</v>
      </c>
      <c r="G129" s="15">
        <v>8</v>
      </c>
      <c r="H129" s="9">
        <v>1</v>
      </c>
      <c r="I129" s="9" t="s">
        <v>252</v>
      </c>
      <c r="J129" s="9"/>
      <c r="K129" s="108"/>
      <c r="L129" s="109"/>
      <c r="M129" s="50">
        <f t="shared" si="36"/>
        <v>200</v>
      </c>
      <c r="N129" s="50" t="str">
        <f t="shared" si="37"/>
        <v/>
      </c>
      <c r="O129" s="50">
        <f t="shared" si="38"/>
        <v>-200</v>
      </c>
      <c r="P129" s="51">
        <f t="shared" si="39"/>
        <v>31430</v>
      </c>
      <c r="Q129" s="13">
        <f t="shared" si="40"/>
        <v>100</v>
      </c>
      <c r="R129" s="13" t="str">
        <f t="shared" si="41"/>
        <v/>
      </c>
      <c r="S129" s="14">
        <f t="shared" si="42"/>
        <v>-100</v>
      </c>
      <c r="T129" s="14">
        <f t="shared" si="43"/>
        <v>31889.5</v>
      </c>
      <c r="U129" s="67">
        <f t="shared" si="44"/>
        <v>100</v>
      </c>
      <c r="V129" s="67" t="str">
        <f t="shared" si="45"/>
        <v/>
      </c>
      <c r="W129" s="67">
        <f t="shared" si="46"/>
        <v>-100</v>
      </c>
      <c r="X129" s="67">
        <f t="shared" si="47"/>
        <v>9705.6000000000022</v>
      </c>
    </row>
    <row r="130" spans="2:24" x14ac:dyDescent="0.25">
      <c r="B130" s="110">
        <v>126</v>
      </c>
      <c r="C130" s="6">
        <v>43204</v>
      </c>
      <c r="D130" s="7">
        <v>0.69791666666666663</v>
      </c>
      <c r="E130" s="112" t="s">
        <v>233</v>
      </c>
      <c r="F130" s="9" t="s">
        <v>86</v>
      </c>
      <c r="G130" s="15">
        <v>8</v>
      </c>
      <c r="H130" s="9">
        <v>1</v>
      </c>
      <c r="I130" s="9" t="s">
        <v>243</v>
      </c>
      <c r="J130" s="9"/>
      <c r="K130" s="108"/>
      <c r="L130" s="109"/>
      <c r="M130" s="50">
        <f t="shared" si="36"/>
        <v>200</v>
      </c>
      <c r="N130" s="50" t="str">
        <f t="shared" si="37"/>
        <v/>
      </c>
      <c r="O130" s="50">
        <f t="shared" si="38"/>
        <v>-200</v>
      </c>
      <c r="P130" s="51">
        <f t="shared" si="39"/>
        <v>31230</v>
      </c>
      <c r="Q130" s="13">
        <f t="shared" si="40"/>
        <v>100</v>
      </c>
      <c r="R130" s="13" t="str">
        <f t="shared" si="41"/>
        <v/>
      </c>
      <c r="S130" s="14">
        <f t="shared" si="42"/>
        <v>-100</v>
      </c>
      <c r="T130" s="14">
        <f t="shared" si="43"/>
        <v>31789.5</v>
      </c>
      <c r="U130" s="67">
        <f t="shared" si="44"/>
        <v>100</v>
      </c>
      <c r="V130" s="67" t="str">
        <f t="shared" si="45"/>
        <v/>
      </c>
      <c r="W130" s="67">
        <f t="shared" si="46"/>
        <v>-100</v>
      </c>
      <c r="X130" s="67">
        <f t="shared" si="47"/>
        <v>9605.6000000000022</v>
      </c>
    </row>
    <row r="131" spans="2:24" x14ac:dyDescent="0.25">
      <c r="B131" s="15">
        <v>127</v>
      </c>
      <c r="C131" s="6">
        <v>43207</v>
      </c>
      <c r="D131" s="7">
        <v>0.67013888888888884</v>
      </c>
      <c r="E131" s="111" t="s">
        <v>17</v>
      </c>
      <c r="F131" s="9" t="s">
        <v>18</v>
      </c>
      <c r="G131" s="15">
        <v>6</v>
      </c>
      <c r="H131" s="9">
        <v>1</v>
      </c>
      <c r="I131" s="9" t="s">
        <v>141</v>
      </c>
      <c r="J131" s="9" t="s">
        <v>20</v>
      </c>
      <c r="K131" s="108">
        <v>1.7</v>
      </c>
      <c r="L131" s="109">
        <v>1.3</v>
      </c>
      <c r="M131" s="50">
        <f t="shared" si="36"/>
        <v>200</v>
      </c>
      <c r="N131" s="50">
        <f t="shared" si="37"/>
        <v>340</v>
      </c>
      <c r="O131" s="50">
        <f t="shared" si="38"/>
        <v>140</v>
      </c>
      <c r="P131" s="51">
        <f t="shared" si="39"/>
        <v>31370</v>
      </c>
      <c r="Q131" s="13">
        <f t="shared" si="40"/>
        <v>100</v>
      </c>
      <c r="R131" s="13" t="str">
        <f t="shared" si="41"/>
        <v/>
      </c>
      <c r="S131" s="14">
        <f t="shared" si="42"/>
        <v>-100</v>
      </c>
      <c r="T131" s="14">
        <f t="shared" si="43"/>
        <v>31689.5</v>
      </c>
      <c r="U131" s="67">
        <f t="shared" si="44"/>
        <v>100</v>
      </c>
      <c r="V131" s="67">
        <f t="shared" si="45"/>
        <v>234</v>
      </c>
      <c r="W131" s="67">
        <f t="shared" si="46"/>
        <v>134</v>
      </c>
      <c r="X131" s="67">
        <f t="shared" si="47"/>
        <v>9739.6000000000022</v>
      </c>
    </row>
    <row r="132" spans="2:24" x14ac:dyDescent="0.25">
      <c r="B132" s="110">
        <v>128</v>
      </c>
      <c r="C132" s="6">
        <v>43211</v>
      </c>
      <c r="D132" s="7">
        <v>0.52430555555555558</v>
      </c>
      <c r="E132" s="113" t="s">
        <v>263</v>
      </c>
      <c r="F132" s="9" t="s">
        <v>21</v>
      </c>
      <c r="G132" s="15">
        <v>2</v>
      </c>
      <c r="H132" s="9">
        <v>4</v>
      </c>
      <c r="I132" s="9" t="s">
        <v>253</v>
      </c>
      <c r="J132" s="9" t="s">
        <v>23</v>
      </c>
      <c r="K132" s="108"/>
      <c r="L132" s="109">
        <v>1.8</v>
      </c>
      <c r="M132" s="50">
        <f t="shared" si="36"/>
        <v>200</v>
      </c>
      <c r="N132" s="50" t="str">
        <f t="shared" si="37"/>
        <v/>
      </c>
      <c r="O132" s="50">
        <f t="shared" si="38"/>
        <v>-200</v>
      </c>
      <c r="P132" s="51">
        <f t="shared" si="39"/>
        <v>31170</v>
      </c>
      <c r="Q132" s="13">
        <f t="shared" si="40"/>
        <v>100</v>
      </c>
      <c r="R132" s="13" t="str">
        <f t="shared" si="41"/>
        <v/>
      </c>
      <c r="S132" s="14">
        <f t="shared" si="42"/>
        <v>-100</v>
      </c>
      <c r="T132" s="14">
        <f t="shared" si="43"/>
        <v>31589.5</v>
      </c>
      <c r="U132" s="67">
        <f t="shared" si="44"/>
        <v>100</v>
      </c>
      <c r="V132" s="67">
        <f t="shared" si="45"/>
        <v>270</v>
      </c>
      <c r="W132" s="67">
        <f t="shared" si="46"/>
        <v>170</v>
      </c>
      <c r="X132" s="67">
        <f t="shared" si="47"/>
        <v>9909.6000000000022</v>
      </c>
    </row>
    <row r="133" spans="2:24" x14ac:dyDescent="0.25">
      <c r="B133" s="15">
        <v>129</v>
      </c>
      <c r="C133" s="6">
        <v>43211</v>
      </c>
      <c r="D133" s="7">
        <v>0.54861111111111105</v>
      </c>
      <c r="E133" s="113" t="s">
        <v>263</v>
      </c>
      <c r="F133" s="9" t="s">
        <v>21</v>
      </c>
      <c r="G133" s="15">
        <v>3</v>
      </c>
      <c r="H133" s="9">
        <v>2</v>
      </c>
      <c r="I133" s="9" t="s">
        <v>142</v>
      </c>
      <c r="J133" s="9" t="s">
        <v>28</v>
      </c>
      <c r="K133" s="108"/>
      <c r="L133" s="109">
        <v>1.5</v>
      </c>
      <c r="M133" s="50">
        <f t="shared" ref="M133:M164" si="48">IF(E133&lt;&gt;"TZ-Special",$M$2,($M$2*$N$2))</f>
        <v>200</v>
      </c>
      <c r="N133" s="50" t="str">
        <f t="shared" ref="N133:N164" si="49">IF(J133&lt;&gt;"WON","",M133*K133)</f>
        <v/>
      </c>
      <c r="O133" s="50">
        <f t="shared" ref="O133:O164" si="50">IF(N133="",M133*-1,N133-M133)</f>
        <v>-200</v>
      </c>
      <c r="P133" s="51">
        <f t="shared" ref="P133:P164" si="51">P132+O133</f>
        <v>30970</v>
      </c>
      <c r="Q133" s="13">
        <f t="shared" ref="Q133:Q164" si="52">$Q$1</f>
        <v>100</v>
      </c>
      <c r="R133" s="13" t="str">
        <f t="shared" ref="R133:R164" si="53">IF(OR(K133="",K134=""),"",((K133*Q133)*K134))</f>
        <v/>
      </c>
      <c r="S133" s="14">
        <f t="shared" ref="S133:S164" si="54">IF(R133="",Q133*-1,R133-Q133)</f>
        <v>-100</v>
      </c>
      <c r="T133" s="14">
        <f t="shared" ref="T133:T164" si="55">T132+S133</f>
        <v>31489.5</v>
      </c>
      <c r="U133" s="67">
        <f t="shared" ref="U133:U164" si="56">$U$1</f>
        <v>100</v>
      </c>
      <c r="V133" s="67">
        <f t="shared" ref="V133:V164" si="57">IF(OR(L133="",L134=""),"",((L133*U133)*L134))</f>
        <v>255</v>
      </c>
      <c r="W133" s="67">
        <f t="shared" ref="W133:W164" si="58">IF(V133="",U133*-1,V133-U133)</f>
        <v>155</v>
      </c>
      <c r="X133" s="67">
        <f t="shared" ref="X133:X164" si="59">X132+W133</f>
        <v>10064.600000000002</v>
      </c>
    </row>
    <row r="134" spans="2:24" x14ac:dyDescent="0.25">
      <c r="B134" s="110">
        <v>130</v>
      </c>
      <c r="C134" s="6">
        <v>43211</v>
      </c>
      <c r="D134" s="7">
        <v>0.57291666666666663</v>
      </c>
      <c r="E134" s="113" t="s">
        <v>263</v>
      </c>
      <c r="F134" s="9" t="s">
        <v>21</v>
      </c>
      <c r="G134" s="15">
        <v>4</v>
      </c>
      <c r="H134" s="9">
        <v>1</v>
      </c>
      <c r="I134" s="9" t="s">
        <v>143</v>
      </c>
      <c r="J134" s="9" t="s">
        <v>23</v>
      </c>
      <c r="K134" s="108"/>
      <c r="L134" s="109">
        <v>1.7</v>
      </c>
      <c r="M134" s="50">
        <f t="shared" si="48"/>
        <v>200</v>
      </c>
      <c r="N134" s="50" t="str">
        <f t="shared" si="49"/>
        <v/>
      </c>
      <c r="O134" s="50">
        <f t="shared" si="50"/>
        <v>-200</v>
      </c>
      <c r="P134" s="51">
        <f t="shared" si="51"/>
        <v>30770</v>
      </c>
      <c r="Q134" s="13">
        <f t="shared" si="52"/>
        <v>100</v>
      </c>
      <c r="R134" s="13" t="str">
        <f t="shared" si="53"/>
        <v/>
      </c>
      <c r="S134" s="14">
        <f t="shared" si="54"/>
        <v>-100</v>
      </c>
      <c r="T134" s="14">
        <f t="shared" si="55"/>
        <v>31389.5</v>
      </c>
      <c r="U134" s="67">
        <f t="shared" si="56"/>
        <v>100</v>
      </c>
      <c r="V134" s="67">
        <f t="shared" si="57"/>
        <v>237.99999999999997</v>
      </c>
      <c r="W134" s="67">
        <f t="shared" si="58"/>
        <v>137.99999999999997</v>
      </c>
      <c r="X134" s="67">
        <f t="shared" si="59"/>
        <v>10202.600000000002</v>
      </c>
    </row>
    <row r="135" spans="2:24" x14ac:dyDescent="0.25">
      <c r="B135" s="15">
        <v>131</v>
      </c>
      <c r="C135" s="6">
        <v>43211</v>
      </c>
      <c r="D135" s="7">
        <v>0.64930555555555558</v>
      </c>
      <c r="E135" s="113" t="s">
        <v>263</v>
      </c>
      <c r="F135" s="9" t="s">
        <v>21</v>
      </c>
      <c r="G135" s="15">
        <v>7</v>
      </c>
      <c r="H135" s="9">
        <v>10</v>
      </c>
      <c r="I135" s="9" t="s">
        <v>254</v>
      </c>
      <c r="J135" s="9" t="s">
        <v>20</v>
      </c>
      <c r="K135" s="108">
        <v>2.2999999999999998</v>
      </c>
      <c r="L135" s="109">
        <v>1.4</v>
      </c>
      <c r="M135" s="50">
        <f t="shared" si="48"/>
        <v>200</v>
      </c>
      <c r="N135" s="50">
        <f t="shared" si="49"/>
        <v>459.99999999999994</v>
      </c>
      <c r="O135" s="50">
        <f t="shared" si="50"/>
        <v>259.99999999999994</v>
      </c>
      <c r="P135" s="51">
        <f t="shared" si="51"/>
        <v>31030</v>
      </c>
      <c r="Q135" s="13">
        <f t="shared" si="52"/>
        <v>100</v>
      </c>
      <c r="R135" s="13" t="str">
        <f t="shared" si="53"/>
        <v/>
      </c>
      <c r="S135" s="14">
        <f t="shared" si="54"/>
        <v>-100</v>
      </c>
      <c r="T135" s="14">
        <f t="shared" si="55"/>
        <v>31289.5</v>
      </c>
      <c r="U135" s="67">
        <f t="shared" si="56"/>
        <v>100</v>
      </c>
      <c r="V135" s="67">
        <f t="shared" si="57"/>
        <v>266</v>
      </c>
      <c r="W135" s="67">
        <f t="shared" si="58"/>
        <v>166</v>
      </c>
      <c r="X135" s="67">
        <f t="shared" si="59"/>
        <v>10368.600000000002</v>
      </c>
    </row>
    <row r="136" spans="2:24" x14ac:dyDescent="0.25">
      <c r="B136" s="110">
        <v>132</v>
      </c>
      <c r="C136" s="6">
        <v>43211</v>
      </c>
      <c r="D136" s="7">
        <v>0.66319444444444442</v>
      </c>
      <c r="E136" s="112" t="s">
        <v>232</v>
      </c>
      <c r="F136" s="9" t="s">
        <v>86</v>
      </c>
      <c r="G136" s="15">
        <v>7</v>
      </c>
      <c r="H136" s="9">
        <v>3</v>
      </c>
      <c r="I136" s="9" t="s">
        <v>223</v>
      </c>
      <c r="J136" s="9" t="s">
        <v>23</v>
      </c>
      <c r="K136" s="108"/>
      <c r="L136" s="109">
        <v>1.9</v>
      </c>
      <c r="M136" s="50">
        <f t="shared" si="48"/>
        <v>200</v>
      </c>
      <c r="N136" s="50" t="str">
        <f t="shared" si="49"/>
        <v/>
      </c>
      <c r="O136" s="50">
        <f t="shared" si="50"/>
        <v>-200</v>
      </c>
      <c r="P136" s="51">
        <f t="shared" si="51"/>
        <v>30830</v>
      </c>
      <c r="Q136" s="13">
        <f t="shared" si="52"/>
        <v>100</v>
      </c>
      <c r="R136" s="13" t="str">
        <f t="shared" si="53"/>
        <v/>
      </c>
      <c r="S136" s="14">
        <f t="shared" si="54"/>
        <v>-100</v>
      </c>
      <c r="T136" s="14">
        <f t="shared" si="55"/>
        <v>31189.5</v>
      </c>
      <c r="U136" s="67">
        <f t="shared" si="56"/>
        <v>100</v>
      </c>
      <c r="V136" s="67" t="str">
        <f t="shared" si="57"/>
        <v/>
      </c>
      <c r="W136" s="67">
        <f t="shared" si="58"/>
        <v>-100</v>
      </c>
      <c r="X136" s="67">
        <f t="shared" si="59"/>
        <v>10268.600000000002</v>
      </c>
    </row>
    <row r="137" spans="2:24" x14ac:dyDescent="0.25">
      <c r="B137" s="15">
        <v>133</v>
      </c>
      <c r="C137" s="6">
        <v>43211</v>
      </c>
      <c r="D137" s="7">
        <v>0.67708333333333337</v>
      </c>
      <c r="E137" s="113" t="s">
        <v>263</v>
      </c>
      <c r="F137" s="9" t="s">
        <v>21</v>
      </c>
      <c r="G137" s="15">
        <v>8</v>
      </c>
      <c r="H137" s="9">
        <v>1</v>
      </c>
      <c r="I137" s="9" t="s">
        <v>144</v>
      </c>
      <c r="J137" s="9"/>
      <c r="K137" s="108"/>
      <c r="L137" s="109"/>
      <c r="M137" s="50">
        <f t="shared" si="48"/>
        <v>200</v>
      </c>
      <c r="N137" s="50" t="str">
        <f t="shared" si="49"/>
        <v/>
      </c>
      <c r="O137" s="50">
        <f t="shared" si="50"/>
        <v>-200</v>
      </c>
      <c r="P137" s="51">
        <f t="shared" si="51"/>
        <v>30630</v>
      </c>
      <c r="Q137" s="13">
        <f t="shared" si="52"/>
        <v>100</v>
      </c>
      <c r="R137" s="13" t="str">
        <f t="shared" si="53"/>
        <v/>
      </c>
      <c r="S137" s="14">
        <f t="shared" si="54"/>
        <v>-100</v>
      </c>
      <c r="T137" s="14">
        <f t="shared" si="55"/>
        <v>31089.5</v>
      </c>
      <c r="U137" s="67">
        <f t="shared" si="56"/>
        <v>100</v>
      </c>
      <c r="V137" s="67" t="str">
        <f t="shared" si="57"/>
        <v/>
      </c>
      <c r="W137" s="67">
        <f t="shared" si="58"/>
        <v>-100</v>
      </c>
      <c r="X137" s="67">
        <f t="shared" si="59"/>
        <v>10168.600000000002</v>
      </c>
    </row>
    <row r="138" spans="2:24" x14ac:dyDescent="0.25">
      <c r="B138" s="110">
        <v>134</v>
      </c>
      <c r="C138" s="6">
        <v>43211</v>
      </c>
      <c r="D138" s="7">
        <v>0.69097222222222221</v>
      </c>
      <c r="E138" s="112" t="s">
        <v>232</v>
      </c>
      <c r="F138" s="9" t="s">
        <v>86</v>
      </c>
      <c r="G138" s="15">
        <v>8</v>
      </c>
      <c r="H138" s="9">
        <v>2</v>
      </c>
      <c r="I138" s="9" t="s">
        <v>67</v>
      </c>
      <c r="J138" s="9" t="s">
        <v>20</v>
      </c>
      <c r="K138" s="108">
        <v>2.2999999999999998</v>
      </c>
      <c r="L138" s="109">
        <v>1.4</v>
      </c>
      <c r="M138" s="50">
        <f t="shared" si="48"/>
        <v>200</v>
      </c>
      <c r="N138" s="50">
        <f t="shared" si="49"/>
        <v>459.99999999999994</v>
      </c>
      <c r="O138" s="50">
        <f t="shared" si="50"/>
        <v>259.99999999999994</v>
      </c>
      <c r="P138" s="51">
        <f t="shared" si="51"/>
        <v>30890</v>
      </c>
      <c r="Q138" s="13">
        <f t="shared" si="52"/>
        <v>100</v>
      </c>
      <c r="R138" s="13" t="str">
        <f t="shared" si="53"/>
        <v/>
      </c>
      <c r="S138" s="14">
        <f t="shared" si="54"/>
        <v>-100</v>
      </c>
      <c r="T138" s="14">
        <f t="shared" si="55"/>
        <v>30989.5</v>
      </c>
      <c r="U138" s="67">
        <f t="shared" si="56"/>
        <v>100</v>
      </c>
      <c r="V138" s="67">
        <f t="shared" si="57"/>
        <v>196</v>
      </c>
      <c r="W138" s="67">
        <f t="shared" si="58"/>
        <v>96</v>
      </c>
      <c r="X138" s="67">
        <f t="shared" si="59"/>
        <v>10264.600000000002</v>
      </c>
    </row>
    <row r="139" spans="2:24" x14ac:dyDescent="0.25">
      <c r="B139" s="15">
        <v>135</v>
      </c>
      <c r="C139" s="6">
        <v>43211</v>
      </c>
      <c r="D139" s="7">
        <v>0.70486111111111116</v>
      </c>
      <c r="E139" s="113" t="s">
        <v>263</v>
      </c>
      <c r="F139" s="9" t="s">
        <v>21</v>
      </c>
      <c r="G139" s="15">
        <v>9</v>
      </c>
      <c r="H139" s="9">
        <v>7</v>
      </c>
      <c r="I139" s="9" t="s">
        <v>145</v>
      </c>
      <c r="J139" s="9" t="s">
        <v>23</v>
      </c>
      <c r="K139" s="108"/>
      <c r="L139" s="109">
        <v>1.4</v>
      </c>
      <c r="M139" s="50">
        <f t="shared" si="48"/>
        <v>200</v>
      </c>
      <c r="N139" s="50" t="str">
        <f t="shared" si="49"/>
        <v/>
      </c>
      <c r="O139" s="50">
        <f t="shared" si="50"/>
        <v>-200</v>
      </c>
      <c r="P139" s="51">
        <f t="shared" si="51"/>
        <v>30690</v>
      </c>
      <c r="Q139" s="13">
        <f t="shared" si="52"/>
        <v>100</v>
      </c>
      <c r="R139" s="13" t="str">
        <f t="shared" si="53"/>
        <v/>
      </c>
      <c r="S139" s="14">
        <f t="shared" si="54"/>
        <v>-100</v>
      </c>
      <c r="T139" s="14">
        <f t="shared" si="55"/>
        <v>30889.5</v>
      </c>
      <c r="U139" s="67">
        <f t="shared" si="56"/>
        <v>100</v>
      </c>
      <c r="V139" s="67">
        <f t="shared" si="57"/>
        <v>238</v>
      </c>
      <c r="W139" s="67">
        <f t="shared" si="58"/>
        <v>138</v>
      </c>
      <c r="X139" s="67">
        <f t="shared" si="59"/>
        <v>10402.600000000002</v>
      </c>
    </row>
    <row r="140" spans="2:24" x14ac:dyDescent="0.25">
      <c r="B140" s="110">
        <v>136</v>
      </c>
      <c r="C140" s="6">
        <v>43215</v>
      </c>
      <c r="D140" s="7">
        <v>0.56597222222222221</v>
      </c>
      <c r="E140" s="112" t="s">
        <v>232</v>
      </c>
      <c r="F140" s="9" t="s">
        <v>24</v>
      </c>
      <c r="G140" s="15">
        <v>2</v>
      </c>
      <c r="H140" s="9">
        <v>4</v>
      </c>
      <c r="I140" s="9" t="s">
        <v>224</v>
      </c>
      <c r="J140" s="9" t="s">
        <v>20</v>
      </c>
      <c r="K140" s="108">
        <v>5.5</v>
      </c>
      <c r="L140" s="109">
        <v>1.7</v>
      </c>
      <c r="M140" s="50">
        <f t="shared" si="48"/>
        <v>200</v>
      </c>
      <c r="N140" s="50">
        <f t="shared" si="49"/>
        <v>1100</v>
      </c>
      <c r="O140" s="50">
        <f t="shared" si="50"/>
        <v>900</v>
      </c>
      <c r="P140" s="51">
        <f t="shared" si="51"/>
        <v>31590</v>
      </c>
      <c r="Q140" s="13">
        <f t="shared" si="52"/>
        <v>100</v>
      </c>
      <c r="R140" s="13">
        <f t="shared" si="53"/>
        <v>2750</v>
      </c>
      <c r="S140" s="14">
        <f t="shared" si="54"/>
        <v>2650</v>
      </c>
      <c r="T140" s="14">
        <f t="shared" si="55"/>
        <v>33539.5</v>
      </c>
      <c r="U140" s="67">
        <f t="shared" si="56"/>
        <v>100</v>
      </c>
      <c r="V140" s="67">
        <f t="shared" si="57"/>
        <v>340</v>
      </c>
      <c r="W140" s="67">
        <f t="shared" si="58"/>
        <v>240</v>
      </c>
      <c r="X140" s="67">
        <f t="shared" si="59"/>
        <v>10642.600000000002</v>
      </c>
    </row>
    <row r="141" spans="2:24" x14ac:dyDescent="0.25">
      <c r="B141" s="15">
        <v>137</v>
      </c>
      <c r="C141" s="6">
        <v>43218</v>
      </c>
      <c r="D141" s="7">
        <v>0.52777777777777779</v>
      </c>
      <c r="E141" s="112" t="s">
        <v>232</v>
      </c>
      <c r="F141" s="9" t="s">
        <v>86</v>
      </c>
      <c r="G141" s="15">
        <v>2</v>
      </c>
      <c r="H141" s="9">
        <v>6</v>
      </c>
      <c r="I141" s="9" t="s">
        <v>87</v>
      </c>
      <c r="J141" s="9" t="s">
        <v>20</v>
      </c>
      <c r="K141" s="108">
        <v>5</v>
      </c>
      <c r="L141" s="109">
        <v>2</v>
      </c>
      <c r="M141" s="50">
        <f t="shared" si="48"/>
        <v>200</v>
      </c>
      <c r="N141" s="50">
        <f t="shared" si="49"/>
        <v>1000</v>
      </c>
      <c r="O141" s="50">
        <f t="shared" si="50"/>
        <v>800</v>
      </c>
      <c r="P141" s="51">
        <f t="shared" si="51"/>
        <v>32390</v>
      </c>
      <c r="Q141" s="13">
        <f t="shared" si="52"/>
        <v>100</v>
      </c>
      <c r="R141" s="13">
        <f t="shared" si="53"/>
        <v>1700</v>
      </c>
      <c r="S141" s="14">
        <f t="shared" si="54"/>
        <v>1600</v>
      </c>
      <c r="T141" s="14">
        <f t="shared" si="55"/>
        <v>35139.5</v>
      </c>
      <c r="U141" s="67">
        <f t="shared" si="56"/>
        <v>100</v>
      </c>
      <c r="V141" s="67">
        <f t="shared" si="57"/>
        <v>300</v>
      </c>
      <c r="W141" s="67">
        <f t="shared" si="58"/>
        <v>200</v>
      </c>
      <c r="X141" s="67">
        <f t="shared" si="59"/>
        <v>10842.600000000002</v>
      </c>
    </row>
    <row r="142" spans="2:24" x14ac:dyDescent="0.25">
      <c r="B142" s="110">
        <v>138</v>
      </c>
      <c r="C142" s="6">
        <v>43218</v>
      </c>
      <c r="D142" s="7">
        <v>0.63958333333333328</v>
      </c>
      <c r="E142" s="111" t="s">
        <v>17</v>
      </c>
      <c r="F142" s="9" t="s">
        <v>50</v>
      </c>
      <c r="G142" s="15">
        <v>5</v>
      </c>
      <c r="H142" s="9">
        <v>3</v>
      </c>
      <c r="I142" s="9" t="s">
        <v>146</v>
      </c>
      <c r="J142" s="9" t="s">
        <v>20</v>
      </c>
      <c r="K142" s="108">
        <v>3.4</v>
      </c>
      <c r="L142" s="109">
        <v>1.5</v>
      </c>
      <c r="M142" s="50">
        <f t="shared" si="48"/>
        <v>200</v>
      </c>
      <c r="N142" s="50">
        <f t="shared" si="49"/>
        <v>680</v>
      </c>
      <c r="O142" s="50">
        <f t="shared" si="50"/>
        <v>480</v>
      </c>
      <c r="P142" s="51">
        <f t="shared" si="51"/>
        <v>32870</v>
      </c>
      <c r="Q142" s="13">
        <f t="shared" si="52"/>
        <v>100</v>
      </c>
      <c r="R142" s="13">
        <f t="shared" si="53"/>
        <v>918.00000000000011</v>
      </c>
      <c r="S142" s="14">
        <f t="shared" si="54"/>
        <v>818.00000000000011</v>
      </c>
      <c r="T142" s="14">
        <f t="shared" si="55"/>
        <v>35957.5</v>
      </c>
      <c r="U142" s="67">
        <f t="shared" si="56"/>
        <v>100</v>
      </c>
      <c r="V142" s="67">
        <f t="shared" si="57"/>
        <v>180</v>
      </c>
      <c r="W142" s="67">
        <f t="shared" si="58"/>
        <v>80</v>
      </c>
      <c r="X142" s="67">
        <f t="shared" si="59"/>
        <v>10922.600000000002</v>
      </c>
    </row>
    <row r="143" spans="2:24" x14ac:dyDescent="0.25">
      <c r="B143" s="15">
        <v>139</v>
      </c>
      <c r="C143" s="6">
        <v>43218</v>
      </c>
      <c r="D143" s="7">
        <v>0.65416666666666667</v>
      </c>
      <c r="E143" s="111" t="s">
        <v>17</v>
      </c>
      <c r="F143" s="9" t="s">
        <v>48</v>
      </c>
      <c r="G143" s="15">
        <v>8</v>
      </c>
      <c r="H143" s="9">
        <v>1</v>
      </c>
      <c r="I143" s="9" t="s">
        <v>147</v>
      </c>
      <c r="J143" s="9" t="s">
        <v>20</v>
      </c>
      <c r="K143" s="108">
        <v>2.7</v>
      </c>
      <c r="L143" s="109">
        <v>1.2</v>
      </c>
      <c r="M143" s="50">
        <f t="shared" si="48"/>
        <v>200</v>
      </c>
      <c r="N143" s="50">
        <f t="shared" si="49"/>
        <v>540</v>
      </c>
      <c r="O143" s="50">
        <f t="shared" si="50"/>
        <v>340</v>
      </c>
      <c r="P143" s="51">
        <f t="shared" si="51"/>
        <v>33210</v>
      </c>
      <c r="Q143" s="13">
        <f t="shared" si="52"/>
        <v>100</v>
      </c>
      <c r="R143" s="13" t="str">
        <f t="shared" si="53"/>
        <v/>
      </c>
      <c r="S143" s="14">
        <f t="shared" si="54"/>
        <v>-100</v>
      </c>
      <c r="T143" s="14">
        <f t="shared" si="55"/>
        <v>35857.5</v>
      </c>
      <c r="U143" s="67">
        <f t="shared" si="56"/>
        <v>100</v>
      </c>
      <c r="V143" s="67">
        <f t="shared" si="57"/>
        <v>156</v>
      </c>
      <c r="W143" s="67">
        <f t="shared" si="58"/>
        <v>56</v>
      </c>
      <c r="X143" s="67">
        <f t="shared" si="59"/>
        <v>10978.600000000002</v>
      </c>
    </row>
    <row r="144" spans="2:24" x14ac:dyDescent="0.25">
      <c r="B144" s="110">
        <v>140</v>
      </c>
      <c r="C144" s="6">
        <v>43225</v>
      </c>
      <c r="D144" s="7">
        <v>0.64236111111111105</v>
      </c>
      <c r="E144" s="113" t="s">
        <v>263</v>
      </c>
      <c r="F144" s="9" t="s">
        <v>27</v>
      </c>
      <c r="G144" s="15">
        <v>7</v>
      </c>
      <c r="H144" s="9">
        <v>7</v>
      </c>
      <c r="I144" s="9" t="s">
        <v>255</v>
      </c>
      <c r="J144" s="9" t="s">
        <v>28</v>
      </c>
      <c r="K144" s="108"/>
      <c r="L144" s="109">
        <v>1.3</v>
      </c>
      <c r="M144" s="50">
        <f t="shared" si="48"/>
        <v>200</v>
      </c>
      <c r="N144" s="50" t="str">
        <f t="shared" si="49"/>
        <v/>
      </c>
      <c r="O144" s="50">
        <f t="shared" si="50"/>
        <v>-200</v>
      </c>
      <c r="P144" s="51">
        <f t="shared" si="51"/>
        <v>33010</v>
      </c>
      <c r="Q144" s="13">
        <f t="shared" si="52"/>
        <v>100</v>
      </c>
      <c r="R144" s="13" t="str">
        <f t="shared" si="53"/>
        <v/>
      </c>
      <c r="S144" s="14">
        <f t="shared" si="54"/>
        <v>-100</v>
      </c>
      <c r="T144" s="14">
        <f t="shared" si="55"/>
        <v>35757.5</v>
      </c>
      <c r="U144" s="67">
        <f t="shared" si="56"/>
        <v>100</v>
      </c>
      <c r="V144" s="67">
        <f t="shared" si="57"/>
        <v>169</v>
      </c>
      <c r="W144" s="67">
        <f t="shared" si="58"/>
        <v>69</v>
      </c>
      <c r="X144" s="67">
        <f t="shared" si="59"/>
        <v>11047.600000000002</v>
      </c>
    </row>
    <row r="145" spans="2:24" x14ac:dyDescent="0.25">
      <c r="B145" s="15">
        <v>141</v>
      </c>
      <c r="C145" s="6">
        <v>43225</v>
      </c>
      <c r="D145" s="7">
        <v>0.64861111111111114</v>
      </c>
      <c r="E145" s="112" t="s">
        <v>232</v>
      </c>
      <c r="F145" s="9" t="s">
        <v>24</v>
      </c>
      <c r="G145" s="15">
        <v>7</v>
      </c>
      <c r="H145" s="9">
        <v>8</v>
      </c>
      <c r="I145" s="9" t="s">
        <v>225</v>
      </c>
      <c r="J145" s="9" t="s">
        <v>20</v>
      </c>
      <c r="K145" s="108">
        <v>2.2000000000000002</v>
      </c>
      <c r="L145" s="109">
        <v>1.3</v>
      </c>
      <c r="M145" s="50">
        <f t="shared" si="48"/>
        <v>200</v>
      </c>
      <c r="N145" s="50">
        <f t="shared" si="49"/>
        <v>440.00000000000006</v>
      </c>
      <c r="O145" s="50">
        <f t="shared" si="50"/>
        <v>240.00000000000006</v>
      </c>
      <c r="P145" s="51">
        <f t="shared" si="51"/>
        <v>33250</v>
      </c>
      <c r="Q145" s="13">
        <f t="shared" si="52"/>
        <v>100</v>
      </c>
      <c r="R145" s="13" t="str">
        <f t="shared" si="53"/>
        <v/>
      </c>
      <c r="S145" s="14">
        <f t="shared" si="54"/>
        <v>-100</v>
      </c>
      <c r="T145" s="14">
        <f t="shared" si="55"/>
        <v>35657.5</v>
      </c>
      <c r="U145" s="67">
        <f t="shared" si="56"/>
        <v>100</v>
      </c>
      <c r="V145" s="67">
        <f t="shared" si="57"/>
        <v>351</v>
      </c>
      <c r="W145" s="67">
        <f t="shared" si="58"/>
        <v>251</v>
      </c>
      <c r="X145" s="67">
        <f t="shared" si="59"/>
        <v>11298.600000000002</v>
      </c>
    </row>
    <row r="146" spans="2:24" x14ac:dyDescent="0.25">
      <c r="B146" s="110">
        <v>142</v>
      </c>
      <c r="C146" s="6">
        <v>43225</v>
      </c>
      <c r="D146" s="7">
        <v>0.67013888888888884</v>
      </c>
      <c r="E146" s="113" t="s">
        <v>263</v>
      </c>
      <c r="F146" s="9" t="s">
        <v>27</v>
      </c>
      <c r="G146" s="15">
        <v>8</v>
      </c>
      <c r="H146" s="9">
        <v>7</v>
      </c>
      <c r="I146" s="9" t="s">
        <v>256</v>
      </c>
      <c r="J146" s="9" t="s">
        <v>23</v>
      </c>
      <c r="K146" s="108"/>
      <c r="L146" s="109">
        <v>2.7</v>
      </c>
      <c r="M146" s="50">
        <f t="shared" si="48"/>
        <v>200</v>
      </c>
      <c r="N146" s="50" t="str">
        <f t="shared" si="49"/>
        <v/>
      </c>
      <c r="O146" s="50">
        <f t="shared" si="50"/>
        <v>-200</v>
      </c>
      <c r="P146" s="51">
        <f t="shared" si="51"/>
        <v>33050</v>
      </c>
      <c r="Q146" s="13">
        <f t="shared" si="52"/>
        <v>100</v>
      </c>
      <c r="R146" s="13" t="str">
        <f t="shared" si="53"/>
        <v/>
      </c>
      <c r="S146" s="14">
        <f t="shared" si="54"/>
        <v>-100</v>
      </c>
      <c r="T146" s="14">
        <f t="shared" si="55"/>
        <v>35557.5</v>
      </c>
      <c r="U146" s="67">
        <f t="shared" si="56"/>
        <v>100</v>
      </c>
      <c r="V146" s="67">
        <f t="shared" si="57"/>
        <v>351</v>
      </c>
      <c r="W146" s="67">
        <f t="shared" si="58"/>
        <v>251</v>
      </c>
      <c r="X146" s="67">
        <f t="shared" si="59"/>
        <v>11549.600000000002</v>
      </c>
    </row>
    <row r="147" spans="2:24" x14ac:dyDescent="0.25">
      <c r="B147" s="15">
        <v>143</v>
      </c>
      <c r="C147" s="6">
        <v>43225</v>
      </c>
      <c r="D147" s="7">
        <v>0.69791666666666663</v>
      </c>
      <c r="E147" s="113" t="s">
        <v>263</v>
      </c>
      <c r="F147" s="9" t="s">
        <v>27</v>
      </c>
      <c r="G147" s="15">
        <v>9</v>
      </c>
      <c r="H147" s="9">
        <v>6</v>
      </c>
      <c r="I147" s="9" t="s">
        <v>75</v>
      </c>
      <c r="J147" s="9" t="s">
        <v>23</v>
      </c>
      <c r="K147" s="108"/>
      <c r="L147" s="109">
        <v>1.3</v>
      </c>
      <c r="M147" s="50">
        <f t="shared" si="48"/>
        <v>200</v>
      </c>
      <c r="N147" s="50" t="str">
        <f t="shared" si="49"/>
        <v/>
      </c>
      <c r="O147" s="50">
        <f t="shared" si="50"/>
        <v>-200</v>
      </c>
      <c r="P147" s="51">
        <f t="shared" si="51"/>
        <v>32850</v>
      </c>
      <c r="Q147" s="13">
        <f t="shared" si="52"/>
        <v>100</v>
      </c>
      <c r="R147" s="13" t="str">
        <f t="shared" si="53"/>
        <v/>
      </c>
      <c r="S147" s="14">
        <f t="shared" si="54"/>
        <v>-100</v>
      </c>
      <c r="T147" s="14">
        <f t="shared" si="55"/>
        <v>35457.5</v>
      </c>
      <c r="U147" s="67">
        <f t="shared" si="56"/>
        <v>100</v>
      </c>
      <c r="V147" s="67">
        <f t="shared" si="57"/>
        <v>143</v>
      </c>
      <c r="W147" s="67">
        <f t="shared" si="58"/>
        <v>43</v>
      </c>
      <c r="X147" s="67">
        <f t="shared" si="59"/>
        <v>11592.600000000002</v>
      </c>
    </row>
    <row r="148" spans="2:24" x14ac:dyDescent="0.25">
      <c r="B148" s="110">
        <v>144</v>
      </c>
      <c r="C148" s="6">
        <v>43225</v>
      </c>
      <c r="D148" s="7">
        <v>0.7006944444444444</v>
      </c>
      <c r="E148" s="111" t="s">
        <v>17</v>
      </c>
      <c r="F148" s="9" t="s">
        <v>56</v>
      </c>
      <c r="G148" s="15">
        <v>8</v>
      </c>
      <c r="H148" s="9">
        <v>2</v>
      </c>
      <c r="I148" s="9" t="s">
        <v>148</v>
      </c>
      <c r="J148" s="9" t="s">
        <v>20</v>
      </c>
      <c r="K148" s="108">
        <v>1.75</v>
      </c>
      <c r="L148" s="109">
        <v>1.1000000000000001</v>
      </c>
      <c r="M148" s="50">
        <f t="shared" si="48"/>
        <v>200</v>
      </c>
      <c r="N148" s="50">
        <f t="shared" si="49"/>
        <v>350</v>
      </c>
      <c r="O148" s="50">
        <f t="shared" si="50"/>
        <v>150</v>
      </c>
      <c r="P148" s="51">
        <f t="shared" si="51"/>
        <v>33000</v>
      </c>
      <c r="Q148" s="13">
        <f t="shared" si="52"/>
        <v>100</v>
      </c>
      <c r="R148" s="13">
        <f t="shared" si="53"/>
        <v>332.5</v>
      </c>
      <c r="S148" s="14">
        <f t="shared" si="54"/>
        <v>232.5</v>
      </c>
      <c r="T148" s="14">
        <f t="shared" si="55"/>
        <v>35690</v>
      </c>
      <c r="U148" s="67">
        <f t="shared" si="56"/>
        <v>100</v>
      </c>
      <c r="V148" s="67">
        <f t="shared" si="57"/>
        <v>143.00000000000003</v>
      </c>
      <c r="W148" s="67">
        <f t="shared" si="58"/>
        <v>43.000000000000028</v>
      </c>
      <c r="X148" s="67">
        <f t="shared" si="59"/>
        <v>11635.600000000002</v>
      </c>
    </row>
    <row r="149" spans="2:24" x14ac:dyDescent="0.25">
      <c r="B149" s="15">
        <v>145</v>
      </c>
      <c r="C149" s="6">
        <v>43232</v>
      </c>
      <c r="D149" s="7">
        <v>0.63541666666666663</v>
      </c>
      <c r="E149" s="111" t="s">
        <v>17</v>
      </c>
      <c r="F149" s="9" t="s">
        <v>50</v>
      </c>
      <c r="G149" s="15">
        <v>5</v>
      </c>
      <c r="H149" s="9">
        <v>1</v>
      </c>
      <c r="I149" s="9" t="s">
        <v>146</v>
      </c>
      <c r="J149" s="9" t="s">
        <v>20</v>
      </c>
      <c r="K149" s="108">
        <v>1.9</v>
      </c>
      <c r="L149" s="109">
        <v>1.3</v>
      </c>
      <c r="M149" s="50">
        <f t="shared" si="48"/>
        <v>200</v>
      </c>
      <c r="N149" s="50">
        <f t="shared" si="49"/>
        <v>380</v>
      </c>
      <c r="O149" s="50">
        <f t="shared" si="50"/>
        <v>180</v>
      </c>
      <c r="P149" s="51">
        <f t="shared" si="51"/>
        <v>33180</v>
      </c>
      <c r="Q149" s="13">
        <f t="shared" si="52"/>
        <v>100</v>
      </c>
      <c r="R149" s="13" t="str">
        <f t="shared" si="53"/>
        <v/>
      </c>
      <c r="S149" s="14">
        <f t="shared" si="54"/>
        <v>-100</v>
      </c>
      <c r="T149" s="14">
        <f t="shared" si="55"/>
        <v>35590</v>
      </c>
      <c r="U149" s="67">
        <f t="shared" si="56"/>
        <v>100</v>
      </c>
      <c r="V149" s="67">
        <f t="shared" si="57"/>
        <v>325</v>
      </c>
      <c r="W149" s="67">
        <f t="shared" si="58"/>
        <v>225</v>
      </c>
      <c r="X149" s="115">
        <f t="shared" si="59"/>
        <v>11860.600000000002</v>
      </c>
    </row>
    <row r="150" spans="2:24" x14ac:dyDescent="0.25">
      <c r="B150" s="110">
        <v>146</v>
      </c>
      <c r="C150" s="6">
        <v>43239</v>
      </c>
      <c r="D150" s="7">
        <v>0.60763888888888895</v>
      </c>
      <c r="E150" s="113" t="s">
        <v>263</v>
      </c>
      <c r="F150" s="9" t="s">
        <v>27</v>
      </c>
      <c r="G150" s="15">
        <v>6</v>
      </c>
      <c r="H150" s="9">
        <v>6</v>
      </c>
      <c r="I150" s="9" t="s">
        <v>257</v>
      </c>
      <c r="J150" s="9" t="s">
        <v>23</v>
      </c>
      <c r="K150" s="108"/>
      <c r="L150" s="109">
        <v>2.5</v>
      </c>
      <c r="M150" s="50">
        <f t="shared" si="48"/>
        <v>200</v>
      </c>
      <c r="N150" s="50" t="str">
        <f t="shared" si="49"/>
        <v/>
      </c>
      <c r="O150" s="50">
        <f t="shared" si="50"/>
        <v>-200</v>
      </c>
      <c r="P150" s="51">
        <f t="shared" si="51"/>
        <v>32980</v>
      </c>
      <c r="Q150" s="13">
        <f t="shared" si="52"/>
        <v>100</v>
      </c>
      <c r="R150" s="13" t="str">
        <f t="shared" si="53"/>
        <v/>
      </c>
      <c r="S150" s="14">
        <f t="shared" si="54"/>
        <v>-100</v>
      </c>
      <c r="T150" s="14">
        <f t="shared" si="55"/>
        <v>35490</v>
      </c>
      <c r="U150" s="67">
        <f t="shared" si="56"/>
        <v>100</v>
      </c>
      <c r="V150" s="67" t="str">
        <f t="shared" si="57"/>
        <v/>
      </c>
      <c r="W150" s="67">
        <f t="shared" si="58"/>
        <v>-100</v>
      </c>
      <c r="X150" s="67">
        <f t="shared" si="59"/>
        <v>11760.600000000002</v>
      </c>
    </row>
    <row r="151" spans="2:24" x14ac:dyDescent="0.25">
      <c r="B151" s="15">
        <v>147</v>
      </c>
      <c r="C151" s="6">
        <v>43239</v>
      </c>
      <c r="D151" s="7">
        <v>0.61805555555555558</v>
      </c>
      <c r="E151" s="112" t="s">
        <v>232</v>
      </c>
      <c r="F151" s="9" t="s">
        <v>24</v>
      </c>
      <c r="G151" s="15">
        <v>6</v>
      </c>
      <c r="H151" s="9">
        <v>1</v>
      </c>
      <c r="I151" s="9" t="s">
        <v>67</v>
      </c>
      <c r="J151" s="9"/>
      <c r="K151" s="108"/>
      <c r="L151" s="109"/>
      <c r="M151" s="50">
        <f t="shared" si="48"/>
        <v>200</v>
      </c>
      <c r="N151" s="50" t="str">
        <f t="shared" si="49"/>
        <v/>
      </c>
      <c r="O151" s="50">
        <f t="shared" si="50"/>
        <v>-200</v>
      </c>
      <c r="P151" s="51">
        <f t="shared" si="51"/>
        <v>32780</v>
      </c>
      <c r="Q151" s="13">
        <f t="shared" si="52"/>
        <v>100</v>
      </c>
      <c r="R151" s="13" t="str">
        <f t="shared" si="53"/>
        <v/>
      </c>
      <c r="S151" s="14">
        <f t="shared" si="54"/>
        <v>-100</v>
      </c>
      <c r="T151" s="14">
        <f t="shared" si="55"/>
        <v>35390</v>
      </c>
      <c r="U151" s="67">
        <f t="shared" si="56"/>
        <v>100</v>
      </c>
      <c r="V151" s="67" t="str">
        <f t="shared" si="57"/>
        <v/>
      </c>
      <c r="W151" s="67">
        <f t="shared" si="58"/>
        <v>-100</v>
      </c>
      <c r="X151" s="67">
        <f t="shared" si="59"/>
        <v>11660.600000000002</v>
      </c>
    </row>
    <row r="152" spans="2:24" x14ac:dyDescent="0.25">
      <c r="B152" s="110">
        <v>148</v>
      </c>
      <c r="C152" s="6">
        <v>43239</v>
      </c>
      <c r="D152" s="7">
        <v>0.68055555555555547</v>
      </c>
      <c r="E152" s="111" t="s">
        <v>17</v>
      </c>
      <c r="F152" s="9" t="s">
        <v>48</v>
      </c>
      <c r="G152" s="15">
        <v>9</v>
      </c>
      <c r="H152" s="9">
        <v>2</v>
      </c>
      <c r="I152" s="9" t="s">
        <v>149</v>
      </c>
      <c r="J152" s="9"/>
      <c r="K152" s="108"/>
      <c r="L152" s="109"/>
      <c r="M152" s="50">
        <f t="shared" si="48"/>
        <v>200</v>
      </c>
      <c r="N152" s="50" t="str">
        <f t="shared" si="49"/>
        <v/>
      </c>
      <c r="O152" s="50">
        <f t="shared" si="50"/>
        <v>-200</v>
      </c>
      <c r="P152" s="51">
        <f t="shared" si="51"/>
        <v>32580</v>
      </c>
      <c r="Q152" s="13">
        <f t="shared" si="52"/>
        <v>100</v>
      </c>
      <c r="R152" s="13" t="str">
        <f t="shared" si="53"/>
        <v/>
      </c>
      <c r="S152" s="14">
        <f t="shared" si="54"/>
        <v>-100</v>
      </c>
      <c r="T152" s="14">
        <f t="shared" si="55"/>
        <v>35290</v>
      </c>
      <c r="U152" s="67">
        <f t="shared" si="56"/>
        <v>100</v>
      </c>
      <c r="V152" s="67" t="str">
        <f t="shared" si="57"/>
        <v/>
      </c>
      <c r="W152" s="67">
        <f t="shared" si="58"/>
        <v>-100</v>
      </c>
      <c r="X152" s="67">
        <f t="shared" si="59"/>
        <v>11560.600000000002</v>
      </c>
    </row>
    <row r="153" spans="2:24" x14ac:dyDescent="0.25">
      <c r="B153" s="15">
        <v>149</v>
      </c>
      <c r="C153" s="6">
        <v>43244</v>
      </c>
      <c r="D153" s="7">
        <v>0.65625</v>
      </c>
      <c r="E153" s="111" t="s">
        <v>17</v>
      </c>
      <c r="F153" s="9" t="s">
        <v>117</v>
      </c>
      <c r="G153" s="15">
        <v>7</v>
      </c>
      <c r="H153" s="9">
        <v>4</v>
      </c>
      <c r="I153" s="9" t="s">
        <v>150</v>
      </c>
      <c r="J153" s="9" t="s">
        <v>20</v>
      </c>
      <c r="K153" s="108">
        <v>1.9</v>
      </c>
      <c r="L153" s="109">
        <v>1.3</v>
      </c>
      <c r="M153" s="50">
        <f t="shared" si="48"/>
        <v>200</v>
      </c>
      <c r="N153" s="50">
        <f t="shared" si="49"/>
        <v>380</v>
      </c>
      <c r="O153" s="50">
        <f t="shared" si="50"/>
        <v>180</v>
      </c>
      <c r="P153" s="51">
        <f t="shared" si="51"/>
        <v>32760</v>
      </c>
      <c r="Q153" s="13">
        <f t="shared" si="52"/>
        <v>100</v>
      </c>
      <c r="R153" s="13" t="str">
        <f t="shared" si="53"/>
        <v/>
      </c>
      <c r="S153" s="14">
        <f t="shared" si="54"/>
        <v>-100</v>
      </c>
      <c r="T153" s="14">
        <f t="shared" si="55"/>
        <v>35190</v>
      </c>
      <c r="U153" s="67">
        <f t="shared" si="56"/>
        <v>100</v>
      </c>
      <c r="V153" s="67">
        <f t="shared" si="57"/>
        <v>156</v>
      </c>
      <c r="W153" s="67">
        <f t="shared" si="58"/>
        <v>56</v>
      </c>
      <c r="X153" s="67">
        <f t="shared" si="59"/>
        <v>11616.600000000002</v>
      </c>
    </row>
    <row r="154" spans="2:24" x14ac:dyDescent="0.25">
      <c r="B154" s="110">
        <v>150</v>
      </c>
      <c r="C154" s="6">
        <v>43246</v>
      </c>
      <c r="D154" s="7">
        <v>0.63541666666666663</v>
      </c>
      <c r="E154" s="113" t="s">
        <v>263</v>
      </c>
      <c r="F154" s="9" t="s">
        <v>21</v>
      </c>
      <c r="G154" s="15">
        <v>7</v>
      </c>
      <c r="H154" s="9">
        <v>3</v>
      </c>
      <c r="I154" s="9" t="s">
        <v>258</v>
      </c>
      <c r="J154" s="9" t="s">
        <v>28</v>
      </c>
      <c r="K154" s="108"/>
      <c r="L154" s="109">
        <v>1.2</v>
      </c>
      <c r="M154" s="50">
        <f t="shared" si="48"/>
        <v>200</v>
      </c>
      <c r="N154" s="50" t="str">
        <f t="shared" si="49"/>
        <v/>
      </c>
      <c r="O154" s="50">
        <f t="shared" si="50"/>
        <v>-200</v>
      </c>
      <c r="P154" s="51">
        <f t="shared" si="51"/>
        <v>32560</v>
      </c>
      <c r="Q154" s="13">
        <f t="shared" si="52"/>
        <v>100</v>
      </c>
      <c r="R154" s="13" t="str">
        <f t="shared" si="53"/>
        <v/>
      </c>
      <c r="S154" s="14">
        <f t="shared" si="54"/>
        <v>-100</v>
      </c>
      <c r="T154" s="14">
        <f t="shared" si="55"/>
        <v>35090</v>
      </c>
      <c r="U154" s="67">
        <f t="shared" si="56"/>
        <v>100</v>
      </c>
      <c r="V154" s="67" t="str">
        <f t="shared" si="57"/>
        <v/>
      </c>
      <c r="W154" s="67">
        <f t="shared" si="58"/>
        <v>-100</v>
      </c>
      <c r="X154" s="67">
        <f t="shared" si="59"/>
        <v>11516.600000000002</v>
      </c>
    </row>
    <row r="155" spans="2:24" x14ac:dyDescent="0.25">
      <c r="B155" s="15">
        <v>151</v>
      </c>
      <c r="C155" s="6">
        <v>43253</v>
      </c>
      <c r="D155" s="7">
        <v>0.5</v>
      </c>
      <c r="E155" s="113" t="s">
        <v>263</v>
      </c>
      <c r="F155" s="9" t="s">
        <v>27</v>
      </c>
      <c r="G155" s="15">
        <v>2</v>
      </c>
      <c r="H155" s="9">
        <v>4</v>
      </c>
      <c r="I155" s="9" t="s">
        <v>259</v>
      </c>
      <c r="J155" s="9"/>
      <c r="K155" s="108"/>
      <c r="L155" s="109"/>
      <c r="M155" s="50">
        <f t="shared" si="48"/>
        <v>200</v>
      </c>
      <c r="N155" s="50" t="str">
        <f t="shared" si="49"/>
        <v/>
      </c>
      <c r="O155" s="50">
        <f t="shared" si="50"/>
        <v>-200</v>
      </c>
      <c r="P155" s="51">
        <f t="shared" si="51"/>
        <v>32360</v>
      </c>
      <c r="Q155" s="13">
        <f t="shared" si="52"/>
        <v>100</v>
      </c>
      <c r="R155" s="13" t="str">
        <f t="shared" si="53"/>
        <v/>
      </c>
      <c r="S155" s="14">
        <f t="shared" si="54"/>
        <v>-100</v>
      </c>
      <c r="T155" s="14">
        <f t="shared" si="55"/>
        <v>34990</v>
      </c>
      <c r="U155" s="67">
        <f t="shared" si="56"/>
        <v>100</v>
      </c>
      <c r="V155" s="67" t="str">
        <f t="shared" si="57"/>
        <v/>
      </c>
      <c r="W155" s="67">
        <f t="shared" si="58"/>
        <v>-100</v>
      </c>
      <c r="X155" s="67">
        <f t="shared" si="59"/>
        <v>11416.600000000002</v>
      </c>
    </row>
    <row r="156" spans="2:24" x14ac:dyDescent="0.25">
      <c r="B156" s="110">
        <v>152</v>
      </c>
      <c r="C156" s="6">
        <v>43253</v>
      </c>
      <c r="D156" s="7">
        <v>0.52430555555555558</v>
      </c>
      <c r="E156" s="113" t="s">
        <v>263</v>
      </c>
      <c r="F156" s="9" t="s">
        <v>27</v>
      </c>
      <c r="G156" s="15">
        <v>3</v>
      </c>
      <c r="H156" s="9">
        <v>4</v>
      </c>
      <c r="I156" s="9" t="s">
        <v>260</v>
      </c>
      <c r="J156" s="9"/>
      <c r="K156" s="108"/>
      <c r="L156" s="109"/>
      <c r="M156" s="50">
        <f t="shared" si="48"/>
        <v>200</v>
      </c>
      <c r="N156" s="50" t="str">
        <f t="shared" si="49"/>
        <v/>
      </c>
      <c r="O156" s="50">
        <f t="shared" si="50"/>
        <v>-200</v>
      </c>
      <c r="P156" s="51">
        <f t="shared" si="51"/>
        <v>32160</v>
      </c>
      <c r="Q156" s="13">
        <f t="shared" si="52"/>
        <v>100</v>
      </c>
      <c r="R156" s="13" t="str">
        <f t="shared" si="53"/>
        <v/>
      </c>
      <c r="S156" s="14">
        <f t="shared" si="54"/>
        <v>-100</v>
      </c>
      <c r="T156" s="14">
        <f t="shared" si="55"/>
        <v>34890</v>
      </c>
      <c r="U156" s="67">
        <f t="shared" si="56"/>
        <v>100</v>
      </c>
      <c r="V156" s="67" t="str">
        <f t="shared" si="57"/>
        <v/>
      </c>
      <c r="W156" s="67">
        <f t="shared" si="58"/>
        <v>-100</v>
      </c>
      <c r="X156" s="67">
        <f t="shared" si="59"/>
        <v>11316.600000000002</v>
      </c>
    </row>
    <row r="157" spans="2:24" x14ac:dyDescent="0.25">
      <c r="B157" s="15">
        <v>153</v>
      </c>
      <c r="C157" s="6">
        <v>43253</v>
      </c>
      <c r="D157" s="7">
        <v>0.52916666666666667</v>
      </c>
      <c r="E157" s="111" t="s">
        <v>17</v>
      </c>
      <c r="F157" s="9" t="s">
        <v>151</v>
      </c>
      <c r="G157" s="15">
        <v>1</v>
      </c>
      <c r="H157" s="9">
        <v>12</v>
      </c>
      <c r="I157" s="9" t="s">
        <v>152</v>
      </c>
      <c r="J157" s="9" t="s">
        <v>20</v>
      </c>
      <c r="K157" s="108">
        <v>2</v>
      </c>
      <c r="L157" s="109">
        <v>1.3</v>
      </c>
      <c r="M157" s="50">
        <f t="shared" si="48"/>
        <v>200</v>
      </c>
      <c r="N157" s="50">
        <f t="shared" si="49"/>
        <v>400</v>
      </c>
      <c r="O157" s="50">
        <f t="shared" si="50"/>
        <v>200</v>
      </c>
      <c r="P157" s="51">
        <f t="shared" si="51"/>
        <v>32360</v>
      </c>
      <c r="Q157" s="13">
        <f t="shared" si="52"/>
        <v>100</v>
      </c>
      <c r="R157" s="13">
        <f t="shared" si="53"/>
        <v>1180</v>
      </c>
      <c r="S157" s="14">
        <f t="shared" si="54"/>
        <v>1080</v>
      </c>
      <c r="T157" s="14">
        <f t="shared" si="55"/>
        <v>35970</v>
      </c>
      <c r="U157" s="67">
        <f t="shared" si="56"/>
        <v>100</v>
      </c>
      <c r="V157" s="67">
        <f t="shared" si="57"/>
        <v>286</v>
      </c>
      <c r="W157" s="67">
        <f t="shared" si="58"/>
        <v>186</v>
      </c>
      <c r="X157" s="67">
        <f t="shared" si="59"/>
        <v>11502.600000000002</v>
      </c>
    </row>
    <row r="158" spans="2:24" x14ac:dyDescent="0.25">
      <c r="B158" s="110">
        <v>154</v>
      </c>
      <c r="C158" s="6">
        <v>43253</v>
      </c>
      <c r="D158" s="7">
        <v>0.60069444444444442</v>
      </c>
      <c r="E158" s="113" t="s">
        <v>263</v>
      </c>
      <c r="F158" s="9" t="s">
        <v>27</v>
      </c>
      <c r="G158" s="15">
        <v>6</v>
      </c>
      <c r="H158" s="9">
        <v>3</v>
      </c>
      <c r="I158" s="9" t="s">
        <v>261</v>
      </c>
      <c r="J158" s="9" t="s">
        <v>20</v>
      </c>
      <c r="K158" s="108">
        <v>5.9</v>
      </c>
      <c r="L158" s="109">
        <v>2.2000000000000002</v>
      </c>
      <c r="M158" s="50">
        <f t="shared" si="48"/>
        <v>200</v>
      </c>
      <c r="N158" s="50">
        <f t="shared" si="49"/>
        <v>1180</v>
      </c>
      <c r="O158" s="50">
        <f t="shared" si="50"/>
        <v>980</v>
      </c>
      <c r="P158" s="51">
        <f t="shared" si="51"/>
        <v>33340</v>
      </c>
      <c r="Q158" s="13">
        <f t="shared" si="52"/>
        <v>100</v>
      </c>
      <c r="R158" s="13" t="str">
        <f t="shared" si="53"/>
        <v/>
      </c>
      <c r="S158" s="14">
        <f t="shared" si="54"/>
        <v>-100</v>
      </c>
      <c r="T158" s="14">
        <f t="shared" si="55"/>
        <v>35870</v>
      </c>
      <c r="U158" s="67">
        <f t="shared" si="56"/>
        <v>100</v>
      </c>
      <c r="V158" s="67" t="str">
        <f t="shared" si="57"/>
        <v/>
      </c>
      <c r="W158" s="67">
        <f t="shared" si="58"/>
        <v>-100</v>
      </c>
      <c r="X158" s="67">
        <f t="shared" si="59"/>
        <v>11402.600000000002</v>
      </c>
    </row>
    <row r="159" spans="2:24" x14ac:dyDescent="0.25">
      <c r="B159" s="15">
        <v>155</v>
      </c>
      <c r="C159" s="6">
        <v>43260</v>
      </c>
      <c r="D159" s="7">
        <v>0.58680555555555558</v>
      </c>
      <c r="E159" s="112" t="s">
        <v>232</v>
      </c>
      <c r="F159" s="9" t="s">
        <v>24</v>
      </c>
      <c r="G159" s="15">
        <v>5</v>
      </c>
      <c r="H159" s="9">
        <v>1</v>
      </c>
      <c r="I159" s="9" t="s">
        <v>226</v>
      </c>
      <c r="J159" s="9"/>
      <c r="K159" s="108"/>
      <c r="L159" s="109"/>
      <c r="M159" s="50">
        <f t="shared" si="48"/>
        <v>200</v>
      </c>
      <c r="N159" s="50" t="str">
        <f t="shared" si="49"/>
        <v/>
      </c>
      <c r="O159" s="50">
        <f t="shared" si="50"/>
        <v>-200</v>
      </c>
      <c r="P159" s="51">
        <f t="shared" si="51"/>
        <v>33140</v>
      </c>
      <c r="Q159" s="13">
        <f t="shared" si="52"/>
        <v>100</v>
      </c>
      <c r="R159" s="13" t="str">
        <f t="shared" si="53"/>
        <v/>
      </c>
      <c r="S159" s="14">
        <f t="shared" si="54"/>
        <v>-100</v>
      </c>
      <c r="T159" s="14">
        <f t="shared" si="55"/>
        <v>35770</v>
      </c>
      <c r="U159" s="67">
        <f t="shared" si="56"/>
        <v>100</v>
      </c>
      <c r="V159" s="67" t="str">
        <f t="shared" si="57"/>
        <v/>
      </c>
      <c r="W159" s="67">
        <f t="shared" si="58"/>
        <v>-100</v>
      </c>
      <c r="X159" s="67">
        <f t="shared" si="59"/>
        <v>11302.600000000002</v>
      </c>
    </row>
    <row r="160" spans="2:24" x14ac:dyDescent="0.25">
      <c r="B160" s="110">
        <v>156</v>
      </c>
      <c r="C160" s="6">
        <v>43264</v>
      </c>
      <c r="D160" s="7">
        <v>0.57152777777777775</v>
      </c>
      <c r="E160" s="111" t="s">
        <v>17</v>
      </c>
      <c r="F160" s="9" t="s">
        <v>124</v>
      </c>
      <c r="G160" s="15">
        <v>4</v>
      </c>
      <c r="H160" s="9">
        <v>4</v>
      </c>
      <c r="I160" s="9" t="s">
        <v>210</v>
      </c>
      <c r="J160" s="9" t="s">
        <v>23</v>
      </c>
      <c r="K160" s="108"/>
      <c r="L160" s="109">
        <v>1.1000000000000001</v>
      </c>
      <c r="M160" s="50">
        <f t="shared" si="48"/>
        <v>200</v>
      </c>
      <c r="N160" s="50" t="str">
        <f t="shared" si="49"/>
        <v/>
      </c>
      <c r="O160" s="50">
        <f t="shared" si="50"/>
        <v>-200</v>
      </c>
      <c r="P160" s="51">
        <f t="shared" si="51"/>
        <v>32940</v>
      </c>
      <c r="Q160" s="13">
        <f t="shared" si="52"/>
        <v>100</v>
      </c>
      <c r="R160" s="13" t="str">
        <f t="shared" si="53"/>
        <v/>
      </c>
      <c r="S160" s="14">
        <f t="shared" si="54"/>
        <v>-100</v>
      </c>
      <c r="T160" s="14">
        <f t="shared" si="55"/>
        <v>35670</v>
      </c>
      <c r="U160" s="67">
        <f t="shared" si="56"/>
        <v>100</v>
      </c>
      <c r="V160" s="67" t="str">
        <f t="shared" si="57"/>
        <v/>
      </c>
      <c r="W160" s="67">
        <f t="shared" si="58"/>
        <v>-100</v>
      </c>
      <c r="X160" s="67">
        <f t="shared" si="59"/>
        <v>11202.600000000002</v>
      </c>
    </row>
    <row r="161" spans="2:24" x14ac:dyDescent="0.25">
      <c r="B161" s="15">
        <v>157</v>
      </c>
      <c r="C161" s="6">
        <v>43264</v>
      </c>
      <c r="D161" s="7">
        <v>0.62013888888888891</v>
      </c>
      <c r="E161" s="111" t="s">
        <v>17</v>
      </c>
      <c r="F161" s="9" t="s">
        <v>124</v>
      </c>
      <c r="G161" s="15">
        <v>6</v>
      </c>
      <c r="H161" s="9">
        <v>1</v>
      </c>
      <c r="I161" s="9" t="s">
        <v>211</v>
      </c>
      <c r="J161" s="9"/>
      <c r="K161" s="108"/>
      <c r="L161" s="109"/>
      <c r="M161" s="50">
        <f t="shared" si="48"/>
        <v>200</v>
      </c>
      <c r="N161" s="50" t="str">
        <f t="shared" si="49"/>
        <v/>
      </c>
      <c r="O161" s="50">
        <f t="shared" si="50"/>
        <v>-200</v>
      </c>
      <c r="P161" s="51">
        <f t="shared" si="51"/>
        <v>32740</v>
      </c>
      <c r="Q161" s="13">
        <f t="shared" si="52"/>
        <v>100</v>
      </c>
      <c r="R161" s="13" t="str">
        <f t="shared" si="53"/>
        <v/>
      </c>
      <c r="S161" s="14">
        <f t="shared" si="54"/>
        <v>-100</v>
      </c>
      <c r="T161" s="14">
        <f t="shared" si="55"/>
        <v>35570</v>
      </c>
      <c r="U161" s="67">
        <f t="shared" si="56"/>
        <v>100</v>
      </c>
      <c r="V161" s="67" t="str">
        <f t="shared" si="57"/>
        <v/>
      </c>
      <c r="W161" s="67">
        <f t="shared" si="58"/>
        <v>-100</v>
      </c>
      <c r="X161" s="67">
        <f t="shared" si="59"/>
        <v>11102.600000000002</v>
      </c>
    </row>
    <row r="162" spans="2:24" x14ac:dyDescent="0.25">
      <c r="B162" s="110">
        <v>158</v>
      </c>
      <c r="C162" s="6">
        <v>43267</v>
      </c>
      <c r="D162" s="7">
        <v>0.62013888888888891</v>
      </c>
      <c r="E162" s="111" t="s">
        <v>17</v>
      </c>
      <c r="F162" s="9" t="s">
        <v>38</v>
      </c>
      <c r="G162" s="15">
        <v>7</v>
      </c>
      <c r="H162" s="9">
        <v>5</v>
      </c>
      <c r="I162" s="9" t="s">
        <v>209</v>
      </c>
      <c r="J162" s="9"/>
      <c r="K162" s="108"/>
      <c r="L162" s="109"/>
      <c r="M162" s="50">
        <f t="shared" si="48"/>
        <v>200</v>
      </c>
      <c r="N162" s="50" t="str">
        <f t="shared" si="49"/>
        <v/>
      </c>
      <c r="O162" s="50">
        <f t="shared" si="50"/>
        <v>-200</v>
      </c>
      <c r="P162" s="51">
        <f t="shared" si="51"/>
        <v>32540</v>
      </c>
      <c r="Q162" s="13">
        <f t="shared" si="52"/>
        <v>100</v>
      </c>
      <c r="R162" s="13" t="str">
        <f t="shared" si="53"/>
        <v/>
      </c>
      <c r="S162" s="14">
        <f t="shared" si="54"/>
        <v>-100</v>
      </c>
      <c r="T162" s="14">
        <f t="shared" si="55"/>
        <v>35470</v>
      </c>
      <c r="U162" s="67">
        <f t="shared" si="56"/>
        <v>100</v>
      </c>
      <c r="V162" s="67" t="str">
        <f t="shared" si="57"/>
        <v/>
      </c>
      <c r="W162" s="67">
        <f t="shared" si="58"/>
        <v>-100</v>
      </c>
      <c r="X162" s="67">
        <f t="shared" si="59"/>
        <v>11002.600000000002</v>
      </c>
    </row>
    <row r="163" spans="2:24" x14ac:dyDescent="0.25">
      <c r="B163" s="15">
        <v>159</v>
      </c>
      <c r="C163" s="6">
        <v>43271</v>
      </c>
      <c r="D163" s="7">
        <v>0.58333333333333337</v>
      </c>
      <c r="E163" s="111" t="s">
        <v>17</v>
      </c>
      <c r="F163" s="9" t="s">
        <v>212</v>
      </c>
      <c r="G163" s="15">
        <v>3</v>
      </c>
      <c r="H163" s="9">
        <v>3</v>
      </c>
      <c r="I163" s="9" t="s">
        <v>213</v>
      </c>
      <c r="J163" s="9" t="s">
        <v>20</v>
      </c>
      <c r="K163" s="108">
        <v>2</v>
      </c>
      <c r="L163" s="109">
        <v>1.2</v>
      </c>
      <c r="M163" s="50">
        <f t="shared" si="48"/>
        <v>200</v>
      </c>
      <c r="N163" s="50">
        <f t="shared" si="49"/>
        <v>400</v>
      </c>
      <c r="O163" s="50">
        <f t="shared" si="50"/>
        <v>200</v>
      </c>
      <c r="P163" s="51">
        <f t="shared" si="51"/>
        <v>32740</v>
      </c>
      <c r="Q163" s="13">
        <f t="shared" si="52"/>
        <v>100</v>
      </c>
      <c r="R163" s="13" t="str">
        <f t="shared" si="53"/>
        <v/>
      </c>
      <c r="S163" s="14">
        <f t="shared" si="54"/>
        <v>-100</v>
      </c>
      <c r="T163" s="14">
        <f t="shared" si="55"/>
        <v>35370</v>
      </c>
      <c r="U163" s="67">
        <f t="shared" si="56"/>
        <v>100</v>
      </c>
      <c r="V163" s="67" t="str">
        <f t="shared" si="57"/>
        <v/>
      </c>
      <c r="W163" s="67">
        <f t="shared" si="58"/>
        <v>-100</v>
      </c>
      <c r="X163" s="67">
        <f t="shared" si="59"/>
        <v>10902.600000000002</v>
      </c>
    </row>
    <row r="164" spans="2:24" x14ac:dyDescent="0.25">
      <c r="B164" s="110">
        <v>160</v>
      </c>
      <c r="C164" s="6">
        <v>43277</v>
      </c>
      <c r="D164" s="7">
        <v>0.68402777777777779</v>
      </c>
      <c r="E164" s="111" t="s">
        <v>17</v>
      </c>
      <c r="F164" s="9" t="s">
        <v>121</v>
      </c>
      <c r="G164" s="15">
        <v>8</v>
      </c>
      <c r="H164" s="9">
        <v>1</v>
      </c>
      <c r="I164" s="9" t="s">
        <v>214</v>
      </c>
      <c r="J164" s="9"/>
      <c r="K164" s="108"/>
      <c r="L164" s="109"/>
      <c r="M164" s="50">
        <f t="shared" si="48"/>
        <v>200</v>
      </c>
      <c r="N164" s="50" t="str">
        <f t="shared" si="49"/>
        <v/>
      </c>
      <c r="O164" s="50">
        <f t="shared" si="50"/>
        <v>-200</v>
      </c>
      <c r="P164" s="51">
        <f t="shared" si="51"/>
        <v>32540</v>
      </c>
      <c r="Q164" s="13">
        <f t="shared" si="52"/>
        <v>100</v>
      </c>
      <c r="R164" s="13" t="str">
        <f t="shared" si="53"/>
        <v/>
      </c>
      <c r="S164" s="14">
        <f t="shared" si="54"/>
        <v>-100</v>
      </c>
      <c r="T164" s="14">
        <f t="shared" si="55"/>
        <v>35270</v>
      </c>
      <c r="U164" s="67">
        <f t="shared" si="56"/>
        <v>100</v>
      </c>
      <c r="V164" s="67" t="str">
        <f t="shared" si="57"/>
        <v/>
      </c>
      <c r="W164" s="67">
        <f t="shared" si="58"/>
        <v>-100</v>
      </c>
      <c r="X164" s="67">
        <f t="shared" si="59"/>
        <v>10802.600000000002</v>
      </c>
    </row>
    <row r="165" spans="2:24" x14ac:dyDescent="0.25">
      <c r="B165" s="15">
        <v>161</v>
      </c>
      <c r="C165" s="6">
        <v>43279</v>
      </c>
      <c r="D165" s="7">
        <v>0.59583333333333333</v>
      </c>
      <c r="E165" s="111" t="s">
        <v>17</v>
      </c>
      <c r="F165" s="9" t="s">
        <v>88</v>
      </c>
      <c r="G165" s="15">
        <v>3</v>
      </c>
      <c r="H165" s="9">
        <v>1</v>
      </c>
      <c r="I165" s="9" t="s">
        <v>215</v>
      </c>
      <c r="J165" s="9" t="s">
        <v>20</v>
      </c>
      <c r="K165" s="108">
        <v>2.1</v>
      </c>
      <c r="L165" s="109">
        <v>1.4</v>
      </c>
      <c r="M165" s="50">
        <f t="shared" ref="M165:M170" si="60">IF(E165&lt;&gt;"TZ-Special",$M$2,($M$2*$N$2))</f>
        <v>200</v>
      </c>
      <c r="N165" s="50">
        <f t="shared" ref="N165:N170" si="61">IF(J165&lt;&gt;"WON","",M165*K165)</f>
        <v>420</v>
      </c>
      <c r="O165" s="50">
        <f t="shared" ref="O165:O170" si="62">IF(N165="",M165*-1,N165-M165)</f>
        <v>220</v>
      </c>
      <c r="P165" s="51">
        <f t="shared" ref="P165:P170" si="63">P164+O165</f>
        <v>32760</v>
      </c>
      <c r="Q165" s="13">
        <f t="shared" ref="Q165:Q182" si="64">$Q$1</f>
        <v>100</v>
      </c>
      <c r="R165" s="13">
        <f t="shared" ref="R165:R170" si="65">IF(OR(K165="",K166=""),"",((K165*Q165)*K166))</f>
        <v>482.99999999999994</v>
      </c>
      <c r="S165" s="14">
        <f t="shared" ref="S165:S170" si="66">IF(R165="",Q165*-1,R165-Q165)</f>
        <v>382.99999999999994</v>
      </c>
      <c r="T165" s="14">
        <f t="shared" ref="T165:T170" si="67">T164+S165</f>
        <v>35653</v>
      </c>
      <c r="U165" s="67">
        <f t="shared" ref="U165:U182" si="68">$U$1</f>
        <v>100</v>
      </c>
      <c r="V165" s="67">
        <f t="shared" ref="V165:V170" si="69">IF(OR(L165="",L166=""),"",((L165*U165)*L166))</f>
        <v>182</v>
      </c>
      <c r="W165" s="67">
        <f t="shared" ref="W165:W170" si="70">IF(V165="",U165*-1,V165-U165)</f>
        <v>82</v>
      </c>
      <c r="X165" s="67">
        <f t="shared" ref="X165:X170" si="71">X164+W165</f>
        <v>10884.600000000002</v>
      </c>
    </row>
    <row r="166" spans="2:24" x14ac:dyDescent="0.25">
      <c r="B166" s="110">
        <v>162</v>
      </c>
      <c r="C166" s="6">
        <v>43281</v>
      </c>
      <c r="D166" s="7">
        <v>0.58680555555555558</v>
      </c>
      <c r="E166" s="112" t="s">
        <v>232</v>
      </c>
      <c r="F166" s="9" t="s">
        <v>86</v>
      </c>
      <c r="G166" s="15">
        <v>5</v>
      </c>
      <c r="H166" s="9">
        <v>7</v>
      </c>
      <c r="I166" s="9" t="s">
        <v>227</v>
      </c>
      <c r="J166" s="9" t="s">
        <v>20</v>
      </c>
      <c r="K166" s="108">
        <v>2.2999999999999998</v>
      </c>
      <c r="L166" s="109">
        <v>1.3</v>
      </c>
      <c r="M166" s="50">
        <f t="shared" si="60"/>
        <v>200</v>
      </c>
      <c r="N166" s="50">
        <f t="shared" si="61"/>
        <v>459.99999999999994</v>
      </c>
      <c r="O166" s="50">
        <f t="shared" si="62"/>
        <v>259.99999999999994</v>
      </c>
      <c r="P166" s="51">
        <f t="shared" si="63"/>
        <v>33020</v>
      </c>
      <c r="Q166" s="13">
        <f t="shared" si="64"/>
        <v>100</v>
      </c>
      <c r="R166" s="13" t="str">
        <f t="shared" si="65"/>
        <v/>
      </c>
      <c r="S166" s="14">
        <f t="shared" si="66"/>
        <v>-100</v>
      </c>
      <c r="T166" s="14">
        <f t="shared" si="67"/>
        <v>35553</v>
      </c>
      <c r="U166" s="67">
        <f t="shared" si="68"/>
        <v>100</v>
      </c>
      <c r="V166" s="67" t="str">
        <f t="shared" si="69"/>
        <v/>
      </c>
      <c r="W166" s="67">
        <f t="shared" si="70"/>
        <v>-100</v>
      </c>
      <c r="X166" s="67">
        <f t="shared" si="71"/>
        <v>10784.600000000002</v>
      </c>
    </row>
    <row r="167" spans="2:24" x14ac:dyDescent="0.25">
      <c r="B167" s="15">
        <v>163</v>
      </c>
      <c r="C167" s="6">
        <v>43288</v>
      </c>
      <c r="D167" s="7">
        <v>0.54166666666666663</v>
      </c>
      <c r="E167" s="112" t="s">
        <v>233</v>
      </c>
      <c r="F167" s="9" t="s">
        <v>24</v>
      </c>
      <c r="G167" s="15">
        <v>3</v>
      </c>
      <c r="H167" s="9">
        <v>4</v>
      </c>
      <c r="I167" s="9" t="s">
        <v>244</v>
      </c>
      <c r="J167" s="9"/>
      <c r="K167" s="108"/>
      <c r="L167" s="109"/>
      <c r="M167" s="50">
        <f t="shared" si="60"/>
        <v>200</v>
      </c>
      <c r="N167" s="50" t="str">
        <f t="shared" si="61"/>
        <v/>
      </c>
      <c r="O167" s="50">
        <f t="shared" si="62"/>
        <v>-200</v>
      </c>
      <c r="P167" s="51">
        <f t="shared" si="63"/>
        <v>32820</v>
      </c>
      <c r="Q167" s="13">
        <f t="shared" si="64"/>
        <v>100</v>
      </c>
      <c r="R167" s="13" t="str">
        <f t="shared" si="65"/>
        <v/>
      </c>
      <c r="S167" s="14">
        <f t="shared" si="66"/>
        <v>-100</v>
      </c>
      <c r="T167" s="14">
        <f t="shared" si="67"/>
        <v>35453</v>
      </c>
      <c r="U167" s="67">
        <f t="shared" si="68"/>
        <v>100</v>
      </c>
      <c r="V167" s="67" t="str">
        <f t="shared" si="69"/>
        <v/>
      </c>
      <c r="W167" s="67">
        <f t="shared" si="70"/>
        <v>-100</v>
      </c>
      <c r="X167" s="67">
        <f t="shared" si="71"/>
        <v>10684.600000000002</v>
      </c>
    </row>
    <row r="168" spans="2:24" x14ac:dyDescent="0.25">
      <c r="B168" s="110">
        <v>164</v>
      </c>
      <c r="C168" s="6">
        <v>43288</v>
      </c>
      <c r="D168" s="7">
        <v>0.55555555555555558</v>
      </c>
      <c r="E168" s="113" t="s">
        <v>263</v>
      </c>
      <c r="F168" s="9" t="s">
        <v>21</v>
      </c>
      <c r="G168" s="15">
        <v>4</v>
      </c>
      <c r="H168" s="9">
        <v>3</v>
      </c>
      <c r="I168" s="9" t="s">
        <v>216</v>
      </c>
      <c r="J168" s="9" t="s">
        <v>20</v>
      </c>
      <c r="K168" s="108">
        <v>4.3</v>
      </c>
      <c r="L168" s="109">
        <v>2.4</v>
      </c>
      <c r="M168" s="50">
        <f t="shared" si="60"/>
        <v>200</v>
      </c>
      <c r="N168" s="50">
        <f t="shared" si="61"/>
        <v>860</v>
      </c>
      <c r="O168" s="50">
        <f t="shared" si="62"/>
        <v>660</v>
      </c>
      <c r="P168" s="51">
        <f t="shared" si="63"/>
        <v>33480</v>
      </c>
      <c r="Q168" s="13">
        <f t="shared" si="64"/>
        <v>100</v>
      </c>
      <c r="R168" s="13" t="str">
        <f t="shared" si="65"/>
        <v/>
      </c>
      <c r="S168" s="14">
        <f t="shared" si="66"/>
        <v>-100</v>
      </c>
      <c r="T168" s="14">
        <f t="shared" si="67"/>
        <v>35353</v>
      </c>
      <c r="U168" s="67">
        <f t="shared" si="68"/>
        <v>100</v>
      </c>
      <c r="V168" s="67">
        <f t="shared" si="69"/>
        <v>360</v>
      </c>
      <c r="W168" s="67">
        <f t="shared" si="70"/>
        <v>260</v>
      </c>
      <c r="X168" s="67">
        <f t="shared" si="71"/>
        <v>10944.600000000002</v>
      </c>
    </row>
    <row r="169" spans="2:24" x14ac:dyDescent="0.25">
      <c r="B169" s="15">
        <v>165</v>
      </c>
      <c r="C169" s="6">
        <v>43288</v>
      </c>
      <c r="D169" s="7">
        <v>0.56597222222222221</v>
      </c>
      <c r="E169" s="112" t="s">
        <v>232</v>
      </c>
      <c r="F169" s="9" t="s">
        <v>24</v>
      </c>
      <c r="G169" s="15">
        <v>4</v>
      </c>
      <c r="H169" s="9">
        <v>4</v>
      </c>
      <c r="I169" s="9" t="s">
        <v>228</v>
      </c>
      <c r="J169" s="9" t="s">
        <v>23</v>
      </c>
      <c r="K169" s="108"/>
      <c r="L169" s="109">
        <v>1.5</v>
      </c>
      <c r="M169" s="50">
        <f t="shared" si="60"/>
        <v>200</v>
      </c>
      <c r="N169" s="50" t="str">
        <f t="shared" si="61"/>
        <v/>
      </c>
      <c r="O169" s="50">
        <f t="shared" si="62"/>
        <v>-200</v>
      </c>
      <c r="P169" s="51">
        <f t="shared" si="63"/>
        <v>33280</v>
      </c>
      <c r="Q169" s="13">
        <f t="shared" si="64"/>
        <v>100</v>
      </c>
      <c r="R169" s="13" t="str">
        <f t="shared" si="65"/>
        <v/>
      </c>
      <c r="S169" s="14">
        <f t="shared" si="66"/>
        <v>-100</v>
      </c>
      <c r="T169" s="14">
        <f t="shared" si="67"/>
        <v>35253</v>
      </c>
      <c r="U169" s="67">
        <f t="shared" si="68"/>
        <v>100</v>
      </c>
      <c r="V169" s="67">
        <f t="shared" si="69"/>
        <v>180</v>
      </c>
      <c r="W169" s="67">
        <f t="shared" si="70"/>
        <v>80</v>
      </c>
      <c r="X169" s="67">
        <f t="shared" si="71"/>
        <v>11024.600000000002</v>
      </c>
    </row>
    <row r="170" spans="2:24" x14ac:dyDescent="0.25">
      <c r="B170" s="110">
        <v>166</v>
      </c>
      <c r="C170" s="6">
        <v>43288</v>
      </c>
      <c r="D170" s="7">
        <v>0.57361111111111118</v>
      </c>
      <c r="E170" s="111" t="s">
        <v>17</v>
      </c>
      <c r="F170" s="9" t="s">
        <v>217</v>
      </c>
      <c r="G170" s="15">
        <v>3</v>
      </c>
      <c r="H170" s="9">
        <v>1</v>
      </c>
      <c r="I170" s="9" t="s">
        <v>218</v>
      </c>
      <c r="J170" s="9" t="s">
        <v>20</v>
      </c>
      <c r="K170" s="108">
        <v>2</v>
      </c>
      <c r="L170" s="109">
        <v>1.2</v>
      </c>
      <c r="M170" s="50">
        <f t="shared" si="60"/>
        <v>200</v>
      </c>
      <c r="N170" s="50">
        <f t="shared" si="61"/>
        <v>400</v>
      </c>
      <c r="O170" s="50">
        <f t="shared" si="62"/>
        <v>200</v>
      </c>
      <c r="P170" s="51">
        <f t="shared" si="63"/>
        <v>33480</v>
      </c>
      <c r="Q170" s="13">
        <f t="shared" si="64"/>
        <v>100</v>
      </c>
      <c r="R170" s="13" t="str">
        <f t="shared" si="65"/>
        <v/>
      </c>
      <c r="S170" s="14">
        <f t="shared" si="66"/>
        <v>-100</v>
      </c>
      <c r="T170" s="14">
        <f t="shared" si="67"/>
        <v>35153</v>
      </c>
      <c r="U170" s="67">
        <f t="shared" si="68"/>
        <v>100</v>
      </c>
      <c r="V170" s="67">
        <f t="shared" si="69"/>
        <v>204</v>
      </c>
      <c r="W170" s="67">
        <f t="shared" si="70"/>
        <v>104</v>
      </c>
      <c r="X170" s="67">
        <f t="shared" si="71"/>
        <v>11128.600000000002</v>
      </c>
    </row>
    <row r="171" spans="2:24" x14ac:dyDescent="0.25">
      <c r="B171" s="15">
        <v>167</v>
      </c>
      <c r="C171" s="6">
        <v>43288</v>
      </c>
      <c r="D171" s="7">
        <v>0.6875</v>
      </c>
      <c r="E171" s="113" t="s">
        <v>263</v>
      </c>
      <c r="F171" s="9" t="s">
        <v>21</v>
      </c>
      <c r="G171" s="15">
        <v>9</v>
      </c>
      <c r="H171" s="9">
        <v>1</v>
      </c>
      <c r="I171" s="9" t="s">
        <v>219</v>
      </c>
      <c r="J171" s="9" t="s">
        <v>23</v>
      </c>
      <c r="K171" s="108"/>
      <c r="L171" s="109">
        <v>1.7</v>
      </c>
      <c r="M171" s="50">
        <f t="shared" ref="M171:M174" si="72">IF(E171&lt;&gt;"TZ-Special",$M$2,($M$2*$N$2))</f>
        <v>200</v>
      </c>
      <c r="N171" s="50" t="str">
        <f t="shared" ref="N171:N174" si="73">IF(J171&lt;&gt;"WON","",M171*K171)</f>
        <v/>
      </c>
      <c r="O171" s="50">
        <f t="shared" ref="O171:O174" si="74">IF(N171="",M171*-1,N171-M171)</f>
        <v>-200</v>
      </c>
      <c r="P171" s="51">
        <f t="shared" ref="P171:P174" si="75">P170+O171</f>
        <v>33280</v>
      </c>
      <c r="Q171" s="13">
        <f t="shared" si="64"/>
        <v>100</v>
      </c>
      <c r="R171" s="13" t="str">
        <f t="shared" ref="R171:R174" si="76">IF(OR(K171="",K172=""),"",((K171*Q171)*K172))</f>
        <v/>
      </c>
      <c r="S171" s="14">
        <f t="shared" ref="S171:S174" si="77">IF(R171="",Q171*-1,R171-Q171)</f>
        <v>-100</v>
      </c>
      <c r="T171" s="14">
        <f t="shared" ref="T171:T174" si="78">T170+S171</f>
        <v>35053</v>
      </c>
      <c r="U171" s="67">
        <f t="shared" si="68"/>
        <v>100</v>
      </c>
      <c r="V171" s="67" t="str">
        <f t="shared" ref="V171:V174" si="79">IF(OR(L171="",L172=""),"",((L171*U171)*L172))</f>
        <v/>
      </c>
      <c r="W171" s="67">
        <f t="shared" ref="W171:W174" si="80">IF(V171="",U171*-1,V171-U171)</f>
        <v>-100</v>
      </c>
      <c r="X171" s="67">
        <f t="shared" ref="X171:X174" si="81">X170+W171</f>
        <v>11028.600000000002</v>
      </c>
    </row>
    <row r="172" spans="2:24" x14ac:dyDescent="0.25">
      <c r="B172" s="110">
        <v>168</v>
      </c>
      <c r="C172" s="6">
        <v>43288</v>
      </c>
      <c r="D172" s="7">
        <v>0.69444444444444453</v>
      </c>
      <c r="E172" s="112" t="s">
        <v>232</v>
      </c>
      <c r="F172" s="9" t="s">
        <v>24</v>
      </c>
      <c r="G172" s="15">
        <v>9</v>
      </c>
      <c r="H172" s="9">
        <v>8</v>
      </c>
      <c r="I172" s="9" t="s">
        <v>229</v>
      </c>
      <c r="J172" s="9"/>
      <c r="K172" s="108"/>
      <c r="L172" s="109"/>
      <c r="M172" s="50">
        <f t="shared" si="72"/>
        <v>200</v>
      </c>
      <c r="N172" s="50" t="str">
        <f t="shared" si="73"/>
        <v/>
      </c>
      <c r="O172" s="50">
        <f t="shared" si="74"/>
        <v>-200</v>
      </c>
      <c r="P172" s="51">
        <f t="shared" si="75"/>
        <v>33080</v>
      </c>
      <c r="Q172" s="13">
        <f t="shared" si="64"/>
        <v>100</v>
      </c>
      <c r="R172" s="13" t="str">
        <f t="shared" si="76"/>
        <v/>
      </c>
      <c r="S172" s="14">
        <f t="shared" si="77"/>
        <v>-100</v>
      </c>
      <c r="T172" s="14">
        <f t="shared" si="78"/>
        <v>34953</v>
      </c>
      <c r="U172" s="67">
        <f t="shared" si="68"/>
        <v>100</v>
      </c>
      <c r="V172" s="67" t="str">
        <f t="shared" si="79"/>
        <v/>
      </c>
      <c r="W172" s="67">
        <f t="shared" si="80"/>
        <v>-100</v>
      </c>
      <c r="X172" s="67">
        <f t="shared" si="81"/>
        <v>10928.600000000002</v>
      </c>
    </row>
    <row r="173" spans="2:24" x14ac:dyDescent="0.25">
      <c r="B173" s="15">
        <v>169</v>
      </c>
      <c r="C173" s="6">
        <v>43295</v>
      </c>
      <c r="D173" s="7">
        <v>0.51736111111111105</v>
      </c>
      <c r="E173" s="112" t="s">
        <v>233</v>
      </c>
      <c r="F173" s="9" t="s">
        <v>86</v>
      </c>
      <c r="G173" s="15">
        <v>2</v>
      </c>
      <c r="H173" s="9">
        <v>7</v>
      </c>
      <c r="I173" s="9" t="s">
        <v>245</v>
      </c>
      <c r="J173" s="9" t="s">
        <v>20</v>
      </c>
      <c r="K173" s="108">
        <v>4</v>
      </c>
      <c r="L173" s="109">
        <v>1.6</v>
      </c>
      <c r="M173" s="50">
        <f t="shared" si="72"/>
        <v>200</v>
      </c>
      <c r="N173" s="50">
        <f t="shared" si="73"/>
        <v>800</v>
      </c>
      <c r="O173" s="50">
        <f t="shared" si="74"/>
        <v>600</v>
      </c>
      <c r="P173" s="51">
        <f t="shared" si="75"/>
        <v>33680</v>
      </c>
      <c r="Q173" s="13">
        <f t="shared" si="64"/>
        <v>100</v>
      </c>
      <c r="R173" s="13" t="str">
        <f t="shared" si="76"/>
        <v/>
      </c>
      <c r="S173" s="14">
        <f t="shared" si="77"/>
        <v>-100</v>
      </c>
      <c r="T173" s="14">
        <f t="shared" si="78"/>
        <v>34853</v>
      </c>
      <c r="U173" s="67">
        <f t="shared" si="68"/>
        <v>100</v>
      </c>
      <c r="V173" s="67" t="str">
        <f t="shared" si="79"/>
        <v/>
      </c>
      <c r="W173" s="67">
        <f t="shared" si="80"/>
        <v>-100</v>
      </c>
      <c r="X173" s="67">
        <f t="shared" si="81"/>
        <v>10828.600000000002</v>
      </c>
    </row>
    <row r="174" spans="2:24" x14ac:dyDescent="0.25">
      <c r="B174" s="110">
        <v>170</v>
      </c>
      <c r="C174" s="6">
        <v>43295</v>
      </c>
      <c r="D174" s="7">
        <v>0.55555555555555558</v>
      </c>
      <c r="E174" s="113" t="s">
        <v>263</v>
      </c>
      <c r="F174" s="9" t="s">
        <v>27</v>
      </c>
      <c r="G174" s="15">
        <v>4</v>
      </c>
      <c r="H174" s="9">
        <v>6</v>
      </c>
      <c r="I174" s="9" t="s">
        <v>262</v>
      </c>
      <c r="J174" s="9"/>
      <c r="K174" s="108"/>
      <c r="L174" s="109"/>
      <c r="M174" s="50">
        <f t="shared" si="72"/>
        <v>200</v>
      </c>
      <c r="N174" s="50" t="str">
        <f t="shared" si="73"/>
        <v/>
      </c>
      <c r="O174" s="50">
        <f t="shared" si="74"/>
        <v>-200</v>
      </c>
      <c r="P174" s="51">
        <f t="shared" si="75"/>
        <v>33480</v>
      </c>
      <c r="Q174" s="13">
        <f t="shared" si="64"/>
        <v>100</v>
      </c>
      <c r="R174" s="13" t="str">
        <f t="shared" si="76"/>
        <v/>
      </c>
      <c r="S174" s="14">
        <f t="shared" si="77"/>
        <v>-100</v>
      </c>
      <c r="T174" s="14">
        <f t="shared" si="78"/>
        <v>34753</v>
      </c>
      <c r="U174" s="67">
        <f t="shared" si="68"/>
        <v>100</v>
      </c>
      <c r="V174" s="67" t="str">
        <f t="shared" si="79"/>
        <v/>
      </c>
      <c r="W174" s="67">
        <f t="shared" si="80"/>
        <v>-100</v>
      </c>
      <c r="X174" s="67">
        <f t="shared" si="81"/>
        <v>10728.600000000002</v>
      </c>
    </row>
    <row r="175" spans="2:24" x14ac:dyDescent="0.25">
      <c r="B175" s="15">
        <v>171</v>
      </c>
      <c r="C175" s="6">
        <v>43295</v>
      </c>
      <c r="D175" s="7">
        <v>0.61249999999999993</v>
      </c>
      <c r="E175" s="111" t="s">
        <v>17</v>
      </c>
      <c r="F175" s="9" t="s">
        <v>151</v>
      </c>
      <c r="G175" s="15">
        <v>6</v>
      </c>
      <c r="H175" s="9">
        <v>1</v>
      </c>
      <c r="I175" s="9" t="s">
        <v>220</v>
      </c>
      <c r="J175" s="9"/>
      <c r="K175" s="108"/>
      <c r="L175" s="109"/>
      <c r="M175" s="50">
        <f t="shared" ref="M175:M182" si="82">IF(E175&lt;&gt;"TZ-Special",$M$2,($M$2*$N$2))</f>
        <v>200</v>
      </c>
      <c r="N175" s="50" t="str">
        <f t="shared" ref="N175:N182" si="83">IF(J175&lt;&gt;"WON","",M175*K175)</f>
        <v/>
      </c>
      <c r="O175" s="50">
        <f t="shared" ref="O175:O182" si="84">IF(N175="",M175*-1,N175-M175)</f>
        <v>-200</v>
      </c>
      <c r="P175" s="51">
        <f t="shared" ref="P175:P182" si="85">P174+O175</f>
        <v>33280</v>
      </c>
      <c r="Q175" s="13">
        <f t="shared" si="64"/>
        <v>100</v>
      </c>
      <c r="R175" s="13" t="str">
        <f t="shared" ref="R175:R182" si="86">IF(OR(K175="",K176=""),"",((K175*Q175)*K176))</f>
        <v/>
      </c>
      <c r="S175" s="14">
        <f t="shared" ref="S175:S182" si="87">IF(R175="",Q175*-1,R175-Q175)</f>
        <v>-100</v>
      </c>
      <c r="T175" s="14">
        <f t="shared" ref="T175:T182" si="88">T174+S175</f>
        <v>34653</v>
      </c>
      <c r="U175" s="67">
        <f t="shared" si="68"/>
        <v>100</v>
      </c>
      <c r="V175" s="67" t="str">
        <f t="shared" ref="V175:V182" si="89">IF(OR(L175="",L176=""),"",((L175*U175)*L176))</f>
        <v/>
      </c>
      <c r="W175" s="67">
        <f t="shared" ref="W175:W182" si="90">IF(V175="",U175*-1,V175-U175)</f>
        <v>-100</v>
      </c>
      <c r="X175" s="67">
        <f t="shared" ref="X175:X182" si="91">X174+W175</f>
        <v>10628.600000000002</v>
      </c>
    </row>
    <row r="176" spans="2:24" x14ac:dyDescent="0.25">
      <c r="B176" s="110">
        <v>172</v>
      </c>
      <c r="C176" s="6">
        <v>43295</v>
      </c>
      <c r="D176" s="7">
        <v>0.64583333333333337</v>
      </c>
      <c r="E176" s="112" t="s">
        <v>232</v>
      </c>
      <c r="F176" s="9" t="s">
        <v>86</v>
      </c>
      <c r="G176" s="15">
        <v>7</v>
      </c>
      <c r="H176" s="9">
        <v>1</v>
      </c>
      <c r="I176" s="9" t="s">
        <v>230</v>
      </c>
      <c r="J176" s="9" t="s">
        <v>20</v>
      </c>
      <c r="K176" s="108">
        <v>3.5</v>
      </c>
      <c r="L176" s="109">
        <v>1.8</v>
      </c>
      <c r="M176" s="50">
        <f t="shared" si="82"/>
        <v>200</v>
      </c>
      <c r="N176" s="50">
        <f t="shared" si="83"/>
        <v>700</v>
      </c>
      <c r="O176" s="50">
        <f t="shared" si="84"/>
        <v>500</v>
      </c>
      <c r="P176" s="51">
        <f t="shared" si="85"/>
        <v>33780</v>
      </c>
      <c r="Q176" s="13">
        <f t="shared" si="64"/>
        <v>100</v>
      </c>
      <c r="R176" s="13">
        <f t="shared" si="86"/>
        <v>1400</v>
      </c>
      <c r="S176" s="14">
        <f t="shared" si="87"/>
        <v>1300</v>
      </c>
      <c r="T176" s="14">
        <f t="shared" si="88"/>
        <v>35953</v>
      </c>
      <c r="U176" s="67">
        <f t="shared" si="68"/>
        <v>100</v>
      </c>
      <c r="V176" s="67">
        <f t="shared" si="89"/>
        <v>288</v>
      </c>
      <c r="W176" s="67">
        <f t="shared" si="90"/>
        <v>188</v>
      </c>
      <c r="X176" s="67">
        <f t="shared" si="91"/>
        <v>10816.600000000002</v>
      </c>
    </row>
    <row r="177" spans="2:24" x14ac:dyDescent="0.25">
      <c r="B177" s="15">
        <v>173</v>
      </c>
      <c r="C177" s="6">
        <v>43302</v>
      </c>
      <c r="D177" s="7">
        <v>0.49652777777777773</v>
      </c>
      <c r="E177" s="112" t="s">
        <v>232</v>
      </c>
      <c r="F177" s="9" t="s">
        <v>24</v>
      </c>
      <c r="G177" s="15">
        <v>1</v>
      </c>
      <c r="H177" s="9">
        <v>3</v>
      </c>
      <c r="I177" s="9" t="s">
        <v>231</v>
      </c>
      <c r="J177" s="9" t="s">
        <v>20</v>
      </c>
      <c r="K177" s="108">
        <v>4</v>
      </c>
      <c r="L177" s="109">
        <v>1.6</v>
      </c>
      <c r="M177" s="50">
        <f t="shared" si="82"/>
        <v>200</v>
      </c>
      <c r="N177" s="50">
        <f t="shared" si="83"/>
        <v>800</v>
      </c>
      <c r="O177" s="50">
        <f t="shared" si="84"/>
        <v>600</v>
      </c>
      <c r="P177" s="51">
        <f t="shared" si="85"/>
        <v>34380</v>
      </c>
      <c r="Q177" s="13">
        <f t="shared" si="64"/>
        <v>100</v>
      </c>
      <c r="R177" s="13">
        <f t="shared" si="86"/>
        <v>880.00000000000011</v>
      </c>
      <c r="S177" s="14">
        <f t="shared" si="87"/>
        <v>780.00000000000011</v>
      </c>
      <c r="T177" s="115">
        <f t="shared" si="88"/>
        <v>36733</v>
      </c>
      <c r="U177" s="67">
        <f t="shared" si="68"/>
        <v>100</v>
      </c>
      <c r="V177" s="67">
        <f t="shared" si="89"/>
        <v>192</v>
      </c>
      <c r="W177" s="67">
        <f t="shared" si="90"/>
        <v>92</v>
      </c>
      <c r="X177" s="67">
        <f t="shared" si="91"/>
        <v>10908.600000000002</v>
      </c>
    </row>
    <row r="178" spans="2:24" x14ac:dyDescent="0.25">
      <c r="B178" s="110">
        <v>174</v>
      </c>
      <c r="C178" s="6">
        <v>43302</v>
      </c>
      <c r="D178" s="7">
        <v>0.64374999999999993</v>
      </c>
      <c r="E178" s="111" t="s">
        <v>17</v>
      </c>
      <c r="F178" s="9" t="s">
        <v>48</v>
      </c>
      <c r="G178" s="15">
        <v>7</v>
      </c>
      <c r="H178" s="9">
        <v>3</v>
      </c>
      <c r="I178" s="9" t="s">
        <v>221</v>
      </c>
      <c r="J178" s="9" t="s">
        <v>20</v>
      </c>
      <c r="K178" s="108">
        <v>2.2000000000000002</v>
      </c>
      <c r="L178" s="109">
        <v>1.2</v>
      </c>
      <c r="M178" s="50">
        <f t="shared" si="82"/>
        <v>200</v>
      </c>
      <c r="N178" s="50">
        <f t="shared" si="83"/>
        <v>440.00000000000006</v>
      </c>
      <c r="O178" s="50">
        <f t="shared" si="84"/>
        <v>240.00000000000006</v>
      </c>
      <c r="P178" s="51">
        <f t="shared" si="85"/>
        <v>34620</v>
      </c>
      <c r="Q178" s="13">
        <f t="shared" si="64"/>
        <v>100</v>
      </c>
      <c r="R178" s="13" t="str">
        <f t="shared" si="86"/>
        <v/>
      </c>
      <c r="S178" s="14">
        <f t="shared" si="87"/>
        <v>-100</v>
      </c>
      <c r="T178" s="14">
        <f t="shared" si="88"/>
        <v>36633</v>
      </c>
      <c r="U178" s="67">
        <f t="shared" si="68"/>
        <v>100</v>
      </c>
      <c r="V178" s="67">
        <f t="shared" si="89"/>
        <v>156</v>
      </c>
      <c r="W178" s="67">
        <f t="shared" si="90"/>
        <v>56</v>
      </c>
      <c r="X178" s="67">
        <f t="shared" si="91"/>
        <v>10964.600000000002</v>
      </c>
    </row>
    <row r="179" spans="2:24" x14ac:dyDescent="0.25">
      <c r="B179" s="15">
        <v>175</v>
      </c>
      <c r="C179" s="6">
        <v>43305</v>
      </c>
      <c r="D179" s="7">
        <v>0.67013888888888884</v>
      </c>
      <c r="E179" s="111" t="s">
        <v>17</v>
      </c>
      <c r="F179" s="9" t="s">
        <v>121</v>
      </c>
      <c r="G179" s="15">
        <v>7</v>
      </c>
      <c r="H179" s="9">
        <v>3</v>
      </c>
      <c r="I179" s="9" t="s">
        <v>274</v>
      </c>
      <c r="J179" s="9" t="s">
        <v>23</v>
      </c>
      <c r="K179" s="108"/>
      <c r="L179" s="109">
        <v>1.3</v>
      </c>
      <c r="M179" s="50">
        <f t="shared" si="82"/>
        <v>200</v>
      </c>
      <c r="N179" s="50" t="str">
        <f t="shared" si="83"/>
        <v/>
      </c>
      <c r="O179" s="50">
        <f t="shared" si="84"/>
        <v>-200</v>
      </c>
      <c r="P179" s="51">
        <f t="shared" si="85"/>
        <v>34420</v>
      </c>
      <c r="Q179" s="13">
        <f t="shared" si="64"/>
        <v>100</v>
      </c>
      <c r="R179" s="13" t="str">
        <f t="shared" si="86"/>
        <v/>
      </c>
      <c r="S179" s="14">
        <f t="shared" si="87"/>
        <v>-100</v>
      </c>
      <c r="T179" s="14">
        <f t="shared" si="88"/>
        <v>36533</v>
      </c>
      <c r="U179" s="67">
        <f t="shared" si="68"/>
        <v>100</v>
      </c>
      <c r="V179" s="67" t="str">
        <f t="shared" si="89"/>
        <v/>
      </c>
      <c r="W179" s="67">
        <f t="shared" si="90"/>
        <v>-100</v>
      </c>
      <c r="X179" s="67">
        <f t="shared" si="91"/>
        <v>10864.600000000002</v>
      </c>
    </row>
    <row r="180" spans="2:24" x14ac:dyDescent="0.25">
      <c r="B180" s="110">
        <v>176</v>
      </c>
      <c r="C180" s="6">
        <v>43309</v>
      </c>
      <c r="D180" s="7">
        <v>0.57291666666666663</v>
      </c>
      <c r="E180" s="112" t="s">
        <v>232</v>
      </c>
      <c r="F180" s="9" t="s">
        <v>31</v>
      </c>
      <c r="G180" s="15">
        <v>4</v>
      </c>
      <c r="H180" s="9">
        <v>3</v>
      </c>
      <c r="I180" s="9" t="s">
        <v>271</v>
      </c>
      <c r="J180" s="9"/>
      <c r="K180" s="108"/>
      <c r="L180" s="109"/>
      <c r="M180" s="50">
        <f t="shared" si="82"/>
        <v>200</v>
      </c>
      <c r="N180" s="50" t="str">
        <f t="shared" si="83"/>
        <v/>
      </c>
      <c r="O180" s="50">
        <f t="shared" si="84"/>
        <v>-200</v>
      </c>
      <c r="P180" s="51">
        <f t="shared" si="85"/>
        <v>34220</v>
      </c>
      <c r="Q180" s="13">
        <f t="shared" si="64"/>
        <v>100</v>
      </c>
      <c r="R180" s="13" t="str">
        <f t="shared" si="86"/>
        <v/>
      </c>
      <c r="S180" s="14">
        <f t="shared" si="87"/>
        <v>-100</v>
      </c>
      <c r="T180" s="14">
        <f t="shared" si="88"/>
        <v>36433</v>
      </c>
      <c r="U180" s="67">
        <f t="shared" si="68"/>
        <v>100</v>
      </c>
      <c r="V180" s="67" t="str">
        <f t="shared" si="89"/>
        <v/>
      </c>
      <c r="W180" s="67">
        <f t="shared" si="90"/>
        <v>-100</v>
      </c>
      <c r="X180" s="67">
        <f t="shared" si="91"/>
        <v>10764.600000000002</v>
      </c>
    </row>
    <row r="181" spans="2:24" x14ac:dyDescent="0.25">
      <c r="B181" s="15">
        <v>177</v>
      </c>
      <c r="C181" s="6">
        <v>43309</v>
      </c>
      <c r="D181" s="7">
        <v>0.68055555555555547</v>
      </c>
      <c r="E181" s="112" t="s">
        <v>232</v>
      </c>
      <c r="F181" s="9" t="s">
        <v>31</v>
      </c>
      <c r="G181" s="15">
        <v>8</v>
      </c>
      <c r="H181" s="9">
        <v>1</v>
      </c>
      <c r="I181" s="9" t="s">
        <v>272</v>
      </c>
      <c r="J181" s="9" t="s">
        <v>20</v>
      </c>
      <c r="K181" s="108">
        <v>5.0999999999999996</v>
      </c>
      <c r="L181" s="109">
        <v>2.1</v>
      </c>
      <c r="M181" s="50">
        <f t="shared" si="82"/>
        <v>200</v>
      </c>
      <c r="N181" s="50">
        <f t="shared" si="83"/>
        <v>1019.9999999999999</v>
      </c>
      <c r="O181" s="50">
        <f t="shared" si="84"/>
        <v>819.99999999999989</v>
      </c>
      <c r="P181" s="115">
        <f t="shared" si="85"/>
        <v>35040</v>
      </c>
      <c r="Q181" s="13">
        <f t="shared" si="64"/>
        <v>100</v>
      </c>
      <c r="R181" s="13" t="str">
        <f t="shared" si="86"/>
        <v/>
      </c>
      <c r="S181" s="14">
        <f t="shared" si="87"/>
        <v>-100</v>
      </c>
      <c r="T181" s="14">
        <f t="shared" si="88"/>
        <v>36333</v>
      </c>
      <c r="U181" s="67">
        <f t="shared" si="68"/>
        <v>100</v>
      </c>
      <c r="V181" s="67">
        <f t="shared" si="89"/>
        <v>357</v>
      </c>
      <c r="W181" s="67">
        <f t="shared" si="90"/>
        <v>257</v>
      </c>
      <c r="X181" s="67">
        <f t="shared" si="91"/>
        <v>11021.600000000002</v>
      </c>
    </row>
    <row r="182" spans="2:24" x14ac:dyDescent="0.25">
      <c r="B182" s="110">
        <v>178</v>
      </c>
      <c r="C182" s="6">
        <v>43309</v>
      </c>
      <c r="D182" s="7">
        <v>0.70486111111111116</v>
      </c>
      <c r="E182" s="112" t="s">
        <v>233</v>
      </c>
      <c r="F182" s="9" t="s">
        <v>31</v>
      </c>
      <c r="G182" s="15">
        <v>9</v>
      </c>
      <c r="H182" s="9">
        <v>12</v>
      </c>
      <c r="I182" s="9" t="s">
        <v>273</v>
      </c>
      <c r="J182" s="9" t="s">
        <v>28</v>
      </c>
      <c r="K182" s="108"/>
      <c r="L182" s="109">
        <v>1.7</v>
      </c>
      <c r="M182" s="50">
        <f t="shared" si="82"/>
        <v>200</v>
      </c>
      <c r="N182" s="50" t="str">
        <f t="shared" si="83"/>
        <v/>
      </c>
      <c r="O182" s="50">
        <f t="shared" si="84"/>
        <v>-200</v>
      </c>
      <c r="P182" s="51">
        <f t="shared" si="85"/>
        <v>34840</v>
      </c>
      <c r="Q182" s="13">
        <f t="shared" si="64"/>
        <v>100</v>
      </c>
      <c r="R182" s="13" t="str">
        <f t="shared" si="86"/>
        <v/>
      </c>
      <c r="S182" s="14">
        <f t="shared" si="87"/>
        <v>-100</v>
      </c>
      <c r="T182" s="14">
        <f t="shared" si="88"/>
        <v>36233</v>
      </c>
      <c r="U182" s="67">
        <f t="shared" si="68"/>
        <v>100</v>
      </c>
      <c r="V182" s="67" t="str">
        <f t="shared" si="89"/>
        <v/>
      </c>
      <c r="W182" s="67">
        <f t="shared" si="90"/>
        <v>-100</v>
      </c>
      <c r="X182" s="67">
        <f t="shared" si="91"/>
        <v>10921.600000000002</v>
      </c>
    </row>
    <row r="184" spans="2:24" ht="18" customHeight="1" x14ac:dyDescent="0.25">
      <c r="M184" s="52">
        <f>SUBTOTAL(9,M5:M183)</f>
        <v>35600</v>
      </c>
      <c r="N184" s="52">
        <f>SUBTOTAL(9,N5:N183)</f>
        <v>60440</v>
      </c>
      <c r="O184" s="52">
        <f>SUBTOTAL(9,O5:O183)</f>
        <v>24840</v>
      </c>
      <c r="Q184" s="43">
        <f>SUBTOTAL(9,Q5:Q183)</f>
        <v>17800</v>
      </c>
      <c r="R184" s="43">
        <f>SUBTOTAL(9,R5:R183)</f>
        <v>44033</v>
      </c>
      <c r="S184" s="43">
        <f>SUBTOTAL(9,S5:S183)</f>
        <v>26233</v>
      </c>
      <c r="U184" s="68">
        <f>SUBTOTAL(9,U5:U183)</f>
        <v>17800</v>
      </c>
      <c r="V184" s="68">
        <f>SUBTOTAL(9,V5:V183)</f>
        <v>23721.600000000002</v>
      </c>
      <c r="W184" s="68">
        <f>SUBTOTAL(9,W5:W183)</f>
        <v>5921.5999999999995</v>
      </c>
    </row>
    <row r="185" spans="2:24" ht="21" customHeight="1" x14ac:dyDescent="0.25">
      <c r="L185" s="3"/>
      <c r="M185" s="18"/>
      <c r="N185" s="19"/>
      <c r="O185" s="31">
        <f>O184/M184</f>
        <v>0.69775280898876402</v>
      </c>
      <c r="P185" s="21">
        <f>SUBTOTAL(4,P5:P183)</f>
        <v>35040</v>
      </c>
      <c r="Q185" s="20"/>
      <c r="R185" s="20"/>
      <c r="S185" s="31">
        <f>S184/Q184</f>
        <v>1.4737640449438203</v>
      </c>
      <c r="T185" s="21">
        <f>SUBTOTAL(4,T5:T183)</f>
        <v>36733</v>
      </c>
      <c r="U185" s="20"/>
      <c r="V185" s="20"/>
      <c r="W185" s="31">
        <f>W184/U184</f>
        <v>0.33267415730337074</v>
      </c>
      <c r="X185" s="21">
        <f>SUBTOTAL(4,X5:X183)</f>
        <v>11860.600000000002</v>
      </c>
    </row>
    <row r="186" spans="2:24" ht="17.25" customHeight="1" x14ac:dyDescent="0.25">
      <c r="C186" s="6">
        <f>SUBTOTAL(4,C5:C183)</f>
        <v>43309</v>
      </c>
      <c r="D186" s="107" t="s">
        <v>194</v>
      </c>
      <c r="I186" s="134" t="s">
        <v>153</v>
      </c>
      <c r="J186" s="134"/>
      <c r="K186" s="134"/>
      <c r="L186" s="56">
        <f>SUBTOTAL(103,I5:I183)</f>
        <v>178</v>
      </c>
      <c r="M186" s="57" t="s">
        <v>154</v>
      </c>
      <c r="N186" s="19"/>
      <c r="O186" s="19"/>
      <c r="P186" s="5"/>
      <c r="Q186" s="37">
        <f>SUBTOTAL(2,Q5:Q183)</f>
        <v>178</v>
      </c>
      <c r="R186" s="38" t="s">
        <v>154</v>
      </c>
      <c r="S186" s="3"/>
      <c r="T186" s="2"/>
      <c r="U186" s="69">
        <f>SUBTOTAL(2,U5:U183)</f>
        <v>178</v>
      </c>
      <c r="V186" s="70" t="s">
        <v>154</v>
      </c>
      <c r="W186" s="3"/>
    </row>
    <row r="187" spans="2:24" ht="17.25" customHeight="1" x14ac:dyDescent="0.25">
      <c r="C187" s="6">
        <f>SUBTOTAL(5,C5:C183)</f>
        <v>42950</v>
      </c>
      <c r="D187" s="107" t="s">
        <v>195</v>
      </c>
      <c r="I187" s="134" t="s">
        <v>155</v>
      </c>
      <c r="J187" s="134"/>
      <c r="K187" s="134"/>
      <c r="L187" s="58">
        <f>SUBTOTAL(2,K5:K183)</f>
        <v>94</v>
      </c>
      <c r="M187" s="59">
        <f>L187/L186</f>
        <v>0.5280898876404494</v>
      </c>
      <c r="N187" s="19"/>
      <c r="O187" s="4"/>
      <c r="P187" s="22"/>
      <c r="Q187" s="39">
        <f>SUBTOTAL(2,R5:R183)</f>
        <v>44</v>
      </c>
      <c r="R187" s="40">
        <f>Q187/Q186</f>
        <v>0.24719101123595505</v>
      </c>
      <c r="S187" s="5"/>
      <c r="T187" s="23"/>
      <c r="U187" s="71">
        <f>SUBTOTAL(2,V5:V183)</f>
        <v>103</v>
      </c>
      <c r="V187" s="72">
        <f>U187/U186</f>
        <v>0.5786516853932584</v>
      </c>
      <c r="W187" s="5"/>
    </row>
    <row r="188" spans="2:24" ht="17.25" customHeight="1" x14ac:dyDescent="0.25">
      <c r="C188" s="83">
        <f>(C186-C187)/7</f>
        <v>51.285714285714285</v>
      </c>
      <c r="D188" s="107" t="s">
        <v>189</v>
      </c>
      <c r="I188" s="135" t="s">
        <v>156</v>
      </c>
      <c r="J188" s="135"/>
      <c r="K188" s="135"/>
      <c r="L188" s="60">
        <f>SUBTOTAL(2,L5:L183)</f>
        <v>135</v>
      </c>
      <c r="M188" s="61">
        <f>L188/L186</f>
        <v>0.7584269662921348</v>
      </c>
      <c r="N188" s="19"/>
      <c r="O188" s="4"/>
      <c r="P188" s="22"/>
      <c r="Q188" s="22"/>
      <c r="R188" s="5"/>
      <c r="S188" s="5"/>
      <c r="T188" s="5"/>
    </row>
    <row r="189" spans="2:24" ht="17.25" customHeight="1" x14ac:dyDescent="0.25">
      <c r="I189" s="147" t="s">
        <v>157</v>
      </c>
      <c r="J189" s="147"/>
      <c r="K189" s="147"/>
      <c r="L189" s="44">
        <f>SUBTOTAL(9,L5:L183)</f>
        <v>209.22</v>
      </c>
      <c r="M189" s="31">
        <f>(L189-L186)/L186</f>
        <v>0.17539325842696629</v>
      </c>
      <c r="N189" s="45" t="s">
        <v>165</v>
      </c>
    </row>
    <row r="192" spans="2:24" ht="15.75" thickBot="1" x14ac:dyDescent="0.3">
      <c r="P192"/>
    </row>
    <row r="193" spans="11:34" ht="25.5" customHeight="1" x14ac:dyDescent="0.25">
      <c r="K193" s="143" t="s">
        <v>281</v>
      </c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5"/>
    </row>
    <row r="194" spans="11:34" ht="41.25" customHeight="1" x14ac:dyDescent="0.25">
      <c r="K194" s="119" t="s">
        <v>192</v>
      </c>
      <c r="L194" s="119"/>
      <c r="M194" s="119"/>
      <c r="N194" s="80"/>
      <c r="O194" s="119" t="s">
        <v>193</v>
      </c>
      <c r="P194" s="119"/>
      <c r="Q194" s="81"/>
      <c r="R194" s="77"/>
      <c r="S194" s="146" t="s">
        <v>179</v>
      </c>
      <c r="T194" s="146"/>
      <c r="U194" s="81"/>
      <c r="V194" s="142" t="s">
        <v>178</v>
      </c>
      <c r="W194" s="142"/>
    </row>
    <row r="195" spans="11:34" ht="16.5" customHeight="1" x14ac:dyDescent="0.25">
      <c r="K195" s="120" t="s">
        <v>153</v>
      </c>
      <c r="L195" s="120"/>
      <c r="M195" s="84">
        <f>L186</f>
        <v>178</v>
      </c>
      <c r="N195" s="79"/>
      <c r="O195" s="96" t="s">
        <v>153</v>
      </c>
      <c r="P195" s="84">
        <f>L186</f>
        <v>178</v>
      </c>
      <c r="Q195" s="79"/>
      <c r="R195" s="79"/>
      <c r="S195" s="97" t="s">
        <v>153</v>
      </c>
      <c r="T195" s="85">
        <f>Q186</f>
        <v>178</v>
      </c>
      <c r="U195" s="79"/>
      <c r="V195" s="98" t="s">
        <v>153</v>
      </c>
      <c r="W195" s="92">
        <f>U186</f>
        <v>178</v>
      </c>
    </row>
    <row r="196" spans="11:34" ht="16.5" customHeight="1" x14ac:dyDescent="0.25">
      <c r="K196" s="120" t="s">
        <v>155</v>
      </c>
      <c r="L196" s="120"/>
      <c r="M196" s="84">
        <f>L187</f>
        <v>94</v>
      </c>
      <c r="N196" s="79"/>
      <c r="O196" s="96" t="s">
        <v>175</v>
      </c>
      <c r="P196" s="84">
        <f>L188</f>
        <v>135</v>
      </c>
      <c r="Q196" s="79"/>
      <c r="R196" s="79"/>
      <c r="S196" s="97" t="s">
        <v>155</v>
      </c>
      <c r="T196" s="85">
        <f>Q187</f>
        <v>44</v>
      </c>
      <c r="U196" s="79"/>
      <c r="V196" s="98" t="s">
        <v>155</v>
      </c>
      <c r="W196" s="92">
        <f>U187</f>
        <v>103</v>
      </c>
      <c r="AE196" s="114"/>
      <c r="AH196" s="114"/>
    </row>
    <row r="197" spans="11:34" ht="16.5" customHeight="1" x14ac:dyDescent="0.25">
      <c r="K197" s="120" t="s">
        <v>154</v>
      </c>
      <c r="L197" s="120"/>
      <c r="M197" s="86">
        <f>M187</f>
        <v>0.5280898876404494</v>
      </c>
      <c r="N197" s="79"/>
      <c r="O197" s="96" t="s">
        <v>154</v>
      </c>
      <c r="P197" s="86">
        <f>M188</f>
        <v>0.7584269662921348</v>
      </c>
      <c r="Q197" s="79"/>
      <c r="R197" s="79"/>
      <c r="S197" s="97" t="s">
        <v>154</v>
      </c>
      <c r="T197" s="87">
        <f>T196/T195</f>
        <v>0.24719101123595505</v>
      </c>
      <c r="U197" s="79"/>
      <c r="V197" s="98" t="s">
        <v>154</v>
      </c>
      <c r="W197" s="93">
        <f>W196/W195</f>
        <v>0.5786516853932584</v>
      </c>
    </row>
    <row r="198" spans="11:34" ht="16.5" customHeight="1" x14ac:dyDescent="0.25">
      <c r="K198" s="120" t="s">
        <v>171</v>
      </c>
      <c r="L198" s="120"/>
      <c r="M198" s="88">
        <f>SUBTOTAL(1,K5:K183)</f>
        <v>3.2148936170212763</v>
      </c>
      <c r="N198" s="79"/>
      <c r="O198" s="96" t="s">
        <v>196</v>
      </c>
      <c r="P198" s="88">
        <f>SUBTOTAL(1,L5:L183)</f>
        <v>1.5497777777777777</v>
      </c>
      <c r="Q198" s="79"/>
      <c r="R198" s="79"/>
      <c r="S198" s="97" t="s">
        <v>177</v>
      </c>
      <c r="T198" s="89">
        <f>SUBTOTAL(1,R5:R183)</f>
        <v>1000.75</v>
      </c>
      <c r="U198" s="79"/>
      <c r="V198" s="98" t="s">
        <v>177</v>
      </c>
      <c r="W198" s="94">
        <f>SUBTOTAL(1,V5:V183)</f>
        <v>230.30679611650487</v>
      </c>
    </row>
    <row r="199" spans="11:34" ht="16.5" customHeight="1" x14ac:dyDescent="0.25">
      <c r="K199" s="120" t="s">
        <v>172</v>
      </c>
      <c r="L199" s="120"/>
      <c r="M199" s="90">
        <f>M184</f>
        <v>35600</v>
      </c>
      <c r="N199" s="79"/>
      <c r="O199" s="96" t="s">
        <v>176</v>
      </c>
      <c r="P199" s="90">
        <f>P195*200</f>
        <v>35600</v>
      </c>
      <c r="Q199" s="79"/>
      <c r="R199" s="79"/>
      <c r="S199" s="97" t="s">
        <v>172</v>
      </c>
      <c r="T199" s="91">
        <f>T195*100</f>
        <v>17800</v>
      </c>
      <c r="U199" s="79"/>
      <c r="V199" s="98" t="s">
        <v>172</v>
      </c>
      <c r="W199" s="95">
        <f>W195*100</f>
        <v>17800</v>
      </c>
    </row>
    <row r="200" spans="11:34" ht="16.5" customHeight="1" x14ac:dyDescent="0.25">
      <c r="K200" s="120" t="s">
        <v>173</v>
      </c>
      <c r="L200" s="120"/>
      <c r="M200" s="90">
        <f>N184</f>
        <v>60440</v>
      </c>
      <c r="N200" s="79"/>
      <c r="O200" s="96" t="s">
        <v>173</v>
      </c>
      <c r="P200" s="90">
        <f>P196*P198*200</f>
        <v>41844</v>
      </c>
      <c r="Q200" s="79"/>
      <c r="R200" s="79"/>
      <c r="S200" s="97" t="s">
        <v>173</v>
      </c>
      <c r="T200" s="91">
        <f>R184</f>
        <v>44033</v>
      </c>
      <c r="U200" s="79"/>
      <c r="V200" s="98" t="s">
        <v>173</v>
      </c>
      <c r="W200" s="95">
        <f>V184</f>
        <v>23721.600000000002</v>
      </c>
    </row>
    <row r="201" spans="11:34" ht="23.25" customHeight="1" x14ac:dyDescent="0.25">
      <c r="K201" s="120" t="s">
        <v>174</v>
      </c>
      <c r="L201" s="120"/>
      <c r="M201" s="90">
        <f>O184</f>
        <v>24840</v>
      </c>
      <c r="N201" s="79"/>
      <c r="O201" s="96" t="s">
        <v>174</v>
      </c>
      <c r="P201" s="90">
        <f>P200-P199</f>
        <v>6244</v>
      </c>
      <c r="Q201" s="79"/>
      <c r="R201" s="79"/>
      <c r="S201" s="97" t="s">
        <v>174</v>
      </c>
      <c r="T201" s="91">
        <f>S184</f>
        <v>26233</v>
      </c>
      <c r="U201" s="79"/>
      <c r="V201" s="98" t="s">
        <v>174</v>
      </c>
      <c r="W201" s="95">
        <f>W184</f>
        <v>5921.5999999999995</v>
      </c>
    </row>
    <row r="202" spans="11:34" ht="16.5" customHeight="1" x14ac:dyDescent="0.25">
      <c r="K202" s="120" t="s">
        <v>158</v>
      </c>
      <c r="L202" s="120"/>
      <c r="M202" s="86">
        <f>O185</f>
        <v>0.69775280898876402</v>
      </c>
      <c r="N202" s="79"/>
      <c r="O202" s="96" t="s">
        <v>158</v>
      </c>
      <c r="P202" s="86">
        <f>P201/P199</f>
        <v>0.17539325842696629</v>
      </c>
      <c r="Q202" s="79"/>
      <c r="R202" s="79"/>
      <c r="S202" s="97" t="s">
        <v>158</v>
      </c>
      <c r="T202" s="87">
        <f>T201/T199</f>
        <v>1.4737640449438203</v>
      </c>
      <c r="U202" s="79"/>
      <c r="V202" s="98" t="s">
        <v>158</v>
      </c>
      <c r="W202" s="93">
        <f>W201/W199</f>
        <v>0.33267415730337074</v>
      </c>
    </row>
    <row r="203" spans="11:34" ht="16.5" customHeight="1" x14ac:dyDescent="0.25">
      <c r="K203" s="120" t="s">
        <v>197</v>
      </c>
      <c r="L203" s="120"/>
      <c r="M203" s="104" t="s">
        <v>198</v>
      </c>
      <c r="N203" s="79"/>
      <c r="O203" s="96" t="s">
        <v>197</v>
      </c>
      <c r="P203" s="104" t="s">
        <v>282</v>
      </c>
      <c r="Q203" s="79"/>
      <c r="R203" s="79"/>
      <c r="S203" s="97" t="s">
        <v>199</v>
      </c>
      <c r="T203" s="104" t="s">
        <v>198</v>
      </c>
      <c r="U203" s="79"/>
      <c r="V203" s="98" t="s">
        <v>199</v>
      </c>
      <c r="W203" s="104" t="s">
        <v>282</v>
      </c>
    </row>
    <row r="204" spans="11:34" ht="16.5" customHeight="1" x14ac:dyDescent="0.25">
      <c r="N204" s="79"/>
      <c r="O204" s="77"/>
      <c r="P204" s="82" t="s">
        <v>191</v>
      </c>
      <c r="Q204" s="77"/>
      <c r="R204" s="77"/>
      <c r="S204" s="77"/>
      <c r="T204" s="77"/>
      <c r="U204" s="77"/>
      <c r="V204" s="77"/>
      <c r="W204" s="77"/>
    </row>
    <row r="205" spans="11:34" ht="18.75" customHeight="1" x14ac:dyDescent="0.25">
      <c r="N205" s="79"/>
      <c r="O205" s="77"/>
      <c r="P205" s="121" t="s">
        <v>181</v>
      </c>
      <c r="Q205" s="122"/>
      <c r="R205" s="122"/>
      <c r="S205" s="122"/>
      <c r="T205" s="122"/>
      <c r="U205" s="122"/>
      <c r="V205" s="122"/>
      <c r="W205" s="123"/>
    </row>
    <row r="206" spans="11:34" ht="18.75" customHeight="1" x14ac:dyDescent="0.3">
      <c r="N206" s="77"/>
      <c r="O206" s="77"/>
      <c r="P206" s="124" t="s">
        <v>186</v>
      </c>
      <c r="Q206" s="125"/>
      <c r="R206" s="125"/>
      <c r="S206" s="125"/>
      <c r="T206" s="125"/>
      <c r="U206" s="126"/>
      <c r="V206" s="76" t="s">
        <v>185</v>
      </c>
      <c r="W206" s="76" t="s">
        <v>182</v>
      </c>
    </row>
    <row r="207" spans="11:34" ht="18.75" customHeight="1" x14ac:dyDescent="0.25">
      <c r="N207" s="77"/>
      <c r="O207" s="77"/>
      <c r="P207" s="127">
        <f>IF(M203&lt;&gt;"Yes","",O184)</f>
        <v>24840</v>
      </c>
      <c r="Q207" s="128"/>
      <c r="R207" s="129"/>
      <c r="S207" s="74" t="s">
        <v>206</v>
      </c>
      <c r="T207" s="75"/>
      <c r="U207" s="75"/>
      <c r="V207" s="99">
        <f>M202</f>
        <v>0.69775280898876402</v>
      </c>
      <c r="W207" s="99">
        <f>M197</f>
        <v>0.5280898876404494</v>
      </c>
    </row>
    <row r="208" spans="11:34" ht="18.75" customHeight="1" x14ac:dyDescent="0.25">
      <c r="N208" s="77"/>
      <c r="O208" s="77"/>
      <c r="P208" s="127" t="str">
        <f>IF(P203&lt;&gt;"Yes","",P201)</f>
        <v/>
      </c>
      <c r="Q208" s="128"/>
      <c r="R208" s="129"/>
      <c r="S208" s="74" t="s">
        <v>183</v>
      </c>
      <c r="T208" s="75"/>
      <c r="U208" s="75"/>
      <c r="V208" s="99">
        <f>P202</f>
        <v>0.17539325842696629</v>
      </c>
      <c r="W208" s="99">
        <f>P197</f>
        <v>0.7584269662921348</v>
      </c>
    </row>
    <row r="209" spans="14:23" ht="18.75" customHeight="1" x14ac:dyDescent="0.25">
      <c r="N209" s="77"/>
      <c r="O209" s="77"/>
      <c r="P209" s="127">
        <f>IF(T203&lt;&gt;"Yes","",S184)</f>
        <v>26233</v>
      </c>
      <c r="Q209" s="128"/>
      <c r="R209" s="129"/>
      <c r="S209" s="74" t="s">
        <v>188</v>
      </c>
      <c r="T209" s="75"/>
      <c r="U209" s="75"/>
      <c r="V209" s="99">
        <f>T202</f>
        <v>1.4737640449438203</v>
      </c>
      <c r="W209" s="99">
        <f>T197</f>
        <v>0.24719101123595505</v>
      </c>
    </row>
    <row r="210" spans="14:23" ht="18.75" customHeight="1" x14ac:dyDescent="0.25">
      <c r="N210" s="77"/>
      <c r="O210" s="77"/>
      <c r="P210" s="127" t="str">
        <f>IF(W203&lt;&gt;"yes","",W184)</f>
        <v/>
      </c>
      <c r="Q210" s="128"/>
      <c r="R210" s="129"/>
      <c r="S210" s="74" t="s">
        <v>184</v>
      </c>
      <c r="T210" s="75"/>
      <c r="U210" s="75"/>
      <c r="V210" s="99">
        <f>W202</f>
        <v>0.33267415730337074</v>
      </c>
      <c r="W210" s="99">
        <f>W197</f>
        <v>0.5786516853932584</v>
      </c>
    </row>
    <row r="211" spans="14:23" ht="18.75" customHeight="1" thickBot="1" x14ac:dyDescent="0.3">
      <c r="N211" s="77"/>
      <c r="O211" s="77"/>
      <c r="P211" s="116">
        <f>SUM(P207:R210)</f>
        <v>51073</v>
      </c>
      <c r="Q211" s="117"/>
      <c r="R211" s="118"/>
      <c r="S211" s="78" t="s">
        <v>180</v>
      </c>
      <c r="T211" s="132" t="s">
        <v>190</v>
      </c>
      <c r="U211" s="133"/>
      <c r="V211" s="130">
        <f>P211/C188</f>
        <v>995.85236768802235</v>
      </c>
      <c r="W211" s="131"/>
    </row>
    <row r="212" spans="14:23" x14ac:dyDescent="0.25">
      <c r="N212" s="77"/>
      <c r="O212" s="77"/>
      <c r="P212"/>
      <c r="Q212" s="2"/>
      <c r="R212" s="2"/>
      <c r="S212" s="2"/>
    </row>
    <row r="213" spans="14:23" x14ac:dyDescent="0.25">
      <c r="N213" s="77"/>
      <c r="O213" s="77"/>
      <c r="Q213" s="1"/>
      <c r="R213" s="1"/>
      <c r="S213" s="1"/>
    </row>
    <row r="214" spans="14:23" x14ac:dyDescent="0.25">
      <c r="Q214" s="1"/>
      <c r="R214" s="1"/>
      <c r="S214" s="1"/>
    </row>
    <row r="215" spans="14:23" x14ac:dyDescent="0.25">
      <c r="Q215" s="1"/>
      <c r="R215" s="1"/>
      <c r="S215" s="1"/>
    </row>
  </sheetData>
  <autoFilter ref="B4:X182" xr:uid="{BEA3E771-B519-4819-877B-380491C3CA7B}"/>
  <sortState ref="B5:X178">
    <sortCondition ref="C5:C178"/>
    <sortCondition ref="D5:D178"/>
  </sortState>
  <customSheetViews>
    <customSheetView guid="{2B1FAC02-4029-4B84-AB7F-5405ADDC6EAF}" scale="90" showGridLines="0" fitToPage="1" showAutoFilter="1">
      <pane ySplit="4" topLeftCell="A158" activePane="bottomLeft" state="frozen"/>
      <selection pane="bottomLeft" activeCell="A180" sqref="A180:XFD182"/>
      <rowBreaks count="1" manualBreakCount="1">
        <brk id="191" max="16383" man="1"/>
      </rowBreaks>
      <pageMargins left="0.70866141732283472" right="0.70866141732283472" top="0.74803149606299213" bottom="0.74803149606299213" header="0.31496062992125984" footer="0.31496062992125984"/>
      <pageSetup paperSize="9" scale="65" fitToHeight="27" orientation="landscape" r:id="rId1"/>
      <headerFooter>
        <oddFooter>&amp;Lwww.eliteracing.com.au&amp;CElite Ultimate ALL Bets
Win, Place, All-Up WIN Doubles, All Up PLACE Doubles&amp;R2017-2018  Season</oddFooter>
      </headerFooter>
      <autoFilter ref="B4:X182" xr:uid="{00000000-0000-0000-0000-000000000000}"/>
    </customSheetView>
    <customSheetView guid="{33381C6E-E7C4-45D8-87E6-297772DAB03B}" scale="90" showGridLines="0" fitToPage="1" showAutoFilter="1">
      <pane ySplit="4" topLeftCell="A158" activePane="bottomLeft" state="frozen"/>
      <selection pane="bottomLeft" activeCell="A179" sqref="A179:XFD182"/>
      <rowBreaks count="1" manualBreakCount="1">
        <brk id="191" max="16383" man="1"/>
      </rowBreaks>
      <pageMargins left="0.70866141732283472" right="0.70866141732283472" top="0.74803149606299213" bottom="0.74803149606299213" header="0.31496062992125984" footer="0.31496062992125984"/>
      <pageSetup paperSize="9" scale="65" fitToHeight="27" orientation="landscape" r:id="rId2"/>
      <headerFooter>
        <oddFooter>&amp;Lwww.eliteracing.com.au&amp;CElite Ultimate ALL Bets
Win, Place, All-Up WIN Doubles, All Up PLACE Doubles&amp;R2017-2018  Season</oddFooter>
      </headerFooter>
      <autoFilter ref="B4:X182" xr:uid="{00000000-0000-0000-0000-000000000000}"/>
    </customSheetView>
    <customSheetView guid="{E9621C6E-0144-4B8F-B982-BF697C14C885}" scale="90" showGridLines="0" fitToPage="1" showAutoFilter="1">
      <pane ySplit="4" topLeftCell="A158" activePane="bottomLeft" state="frozen"/>
      <selection pane="bottomLeft" activeCell="A179" sqref="A179:XFD179"/>
      <rowBreaks count="1" manualBreakCount="1">
        <brk id="191" max="16383" man="1"/>
      </rowBreaks>
      <pageMargins left="0.70866141732283472" right="0.70866141732283472" top="0.74803149606299213" bottom="0.74803149606299213" header="0.31496062992125984" footer="0.31496062992125984"/>
      <pageSetup paperSize="9" scale="65" fitToHeight="27" orientation="landscape" r:id="rId3"/>
      <headerFooter>
        <oddFooter>&amp;Lwww.eliteracing.com.au&amp;CElite Ultimate ALL Bets
Win, Place, All-Up WIN Doubles, All Up PLACE Doubles&amp;R2017-2018  Season</oddFooter>
      </headerFooter>
      <autoFilter ref="B4:X182" xr:uid="{00000000-0000-0000-0000-000000000000}"/>
    </customSheetView>
    <customSheetView guid="{04F628C2-8C2A-41A6-8126-B58AA5D40511}" scale="90" showGridLines="0" fitToPage="1" showAutoFilter="1">
      <pane ySplit="4" topLeftCell="A158" activePane="bottomLeft" state="frozen"/>
      <selection pane="bottomLeft" activeCell="A179" sqref="A179:XFD179"/>
      <rowBreaks count="1" manualBreakCount="1">
        <brk id="191" max="16383" man="1"/>
      </rowBreaks>
      <pageMargins left="0.70866141732283472" right="0.70866141732283472" top="0.74803149606299213" bottom="0.74803149606299213" header="0.31496062992125984" footer="0.31496062992125984"/>
      <pageSetup paperSize="9" scale="65" fitToHeight="27" orientation="landscape" r:id="rId4"/>
      <headerFooter>
        <oddFooter>&amp;Lwww.eliteracing.com.au&amp;CElite Ultimate ALL Bets
Win, Place, All-Up WIN Doubles, All Up PLACE Doubles&amp;R2017-2018  Season</oddFooter>
      </headerFooter>
      <autoFilter ref="B4:X182" xr:uid="{00000000-0000-0000-0000-000000000000}"/>
    </customSheetView>
    <customSheetView guid="{62DD6C40-D5CE-4103-9B48-6D8158E27CC8}" scale="90" showGridLines="0" fitToPage="1" showAutoFilter="1">
      <pane ySplit="4" topLeftCell="A158" activePane="bottomLeft" state="frozen"/>
      <selection pane="bottomLeft" activeCell="A179" sqref="A179:XFD179"/>
      <rowBreaks count="1" manualBreakCount="1">
        <brk id="191" max="16383" man="1"/>
      </rowBreaks>
      <pageMargins left="0.70866141732283472" right="0.70866141732283472" top="0.74803149606299213" bottom="0.74803149606299213" header="0.31496062992125984" footer="0.31496062992125984"/>
      <pageSetup paperSize="9" scale="65" fitToHeight="27" orientation="landscape" r:id="rId5"/>
      <headerFooter>
        <oddFooter>&amp;Lwww.eliteracing.com.au&amp;CElite Ultimate ALL Bets
Win, Place, All-Up WIN Doubles, All Up PLACE Doubles&amp;R2017-2018  Season</oddFooter>
      </headerFooter>
      <autoFilter ref="B4:X182" xr:uid="{00000000-0000-0000-0000-000000000000}"/>
    </customSheetView>
  </customSheetViews>
  <mergeCells count="32">
    <mergeCell ref="K197:L197"/>
    <mergeCell ref="K198:L198"/>
    <mergeCell ref="I187:K187"/>
    <mergeCell ref="I188:K188"/>
    <mergeCell ref="I186:K186"/>
    <mergeCell ref="K196:L196"/>
    <mergeCell ref="V1:X1"/>
    <mergeCell ref="R1:T1"/>
    <mergeCell ref="U2:X2"/>
    <mergeCell ref="K195:L195"/>
    <mergeCell ref="V194:W194"/>
    <mergeCell ref="K193:W193"/>
    <mergeCell ref="S194:T194"/>
    <mergeCell ref="I189:K189"/>
    <mergeCell ref="B2:L2"/>
    <mergeCell ref="Q2:T2"/>
    <mergeCell ref="P211:R211"/>
    <mergeCell ref="K194:M194"/>
    <mergeCell ref="O194:P194"/>
    <mergeCell ref="K203:L203"/>
    <mergeCell ref="P205:W205"/>
    <mergeCell ref="P206:U206"/>
    <mergeCell ref="P207:R207"/>
    <mergeCell ref="P208:R208"/>
    <mergeCell ref="P209:R209"/>
    <mergeCell ref="P210:R210"/>
    <mergeCell ref="V211:W211"/>
    <mergeCell ref="T211:U211"/>
    <mergeCell ref="K202:L202"/>
    <mergeCell ref="K200:L200"/>
    <mergeCell ref="K201:L201"/>
    <mergeCell ref="K199:L199"/>
  </mergeCells>
  <conditionalFormatting sqref="O185">
    <cfRule type="cellIs" dxfId="27" priority="5" operator="lessThan">
      <formula>0</formula>
    </cfRule>
  </conditionalFormatting>
  <conditionalFormatting sqref="S185">
    <cfRule type="cellIs" dxfId="26" priority="4" operator="lessThan">
      <formula>0</formula>
    </cfRule>
  </conditionalFormatting>
  <conditionalFormatting sqref="M189">
    <cfRule type="cellIs" dxfId="25" priority="2" operator="lessThan">
      <formula>0</formula>
    </cfRule>
  </conditionalFormatting>
  <conditionalFormatting sqref="W185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27" orientation="landscape" r:id="rId6"/>
  <headerFooter>
    <oddFooter>&amp;Lwww.eliteracing.com.au&amp;CElite Ultimate ALL Bets
Win, Place, All-Up WIN Doubles, All Up PLACE Doubles&amp;R2017-2018  Season</oddFooter>
  </headerFooter>
  <rowBreaks count="1" manualBreakCount="1">
    <brk id="1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B1:X91"/>
  <sheetViews>
    <sheetView showGridLines="0" zoomScale="90" zoomScaleNormal="90" workbookViewId="0">
      <pane xSplit="2" ySplit="5" topLeftCell="C45" activePane="bottomRight" state="frozen"/>
      <selection pane="topRight" activeCell="C1" sqref="C1"/>
      <selection pane="bottomLeft" activeCell="A7" sqref="A7"/>
      <selection pane="bottomRight" activeCell="X65" sqref="X65"/>
    </sheetView>
  </sheetViews>
  <sheetFormatPr defaultRowHeight="15" x14ac:dyDescent="0.25"/>
  <cols>
    <col min="2" max="2" width="6.140625" bestFit="1" customWidth="1"/>
    <col min="3" max="3" width="10.5703125" customWidth="1"/>
    <col min="4" max="4" width="12.140625" customWidth="1"/>
    <col min="5" max="5" width="9.5703125" bestFit="1" customWidth="1"/>
    <col min="6" max="6" width="7.5703125" customWidth="1"/>
    <col min="7" max="7" width="4.7109375" bestFit="1" customWidth="1"/>
    <col min="8" max="8" width="3.85546875" bestFit="1" customWidth="1"/>
    <col min="9" max="9" width="15.85546875" customWidth="1"/>
    <col min="10" max="10" width="6.5703125" customWidth="1"/>
    <col min="11" max="11" width="7.28515625" customWidth="1"/>
    <col min="12" max="12" width="9" bestFit="1" customWidth="1"/>
    <col min="13" max="13" width="9.7109375" customWidth="1"/>
    <col min="14" max="14" width="9.42578125" customWidth="1"/>
    <col min="15" max="15" width="10" customWidth="1"/>
    <col min="16" max="16" width="10.85546875" style="2" customWidth="1"/>
  </cols>
  <sheetData>
    <row r="1" spans="2:24" ht="15.75" thickBot="1" x14ac:dyDescent="0.3">
      <c r="M1" s="42" t="s">
        <v>159</v>
      </c>
      <c r="N1" s="100" t="s">
        <v>266</v>
      </c>
      <c r="O1" s="54"/>
      <c r="P1" s="55"/>
      <c r="Q1" s="103">
        <v>100</v>
      </c>
      <c r="R1" s="138" t="s">
        <v>207</v>
      </c>
      <c r="S1" s="139"/>
      <c r="T1" s="140"/>
      <c r="U1" s="103">
        <v>100</v>
      </c>
      <c r="V1" s="136" t="s">
        <v>208</v>
      </c>
      <c r="W1" s="137"/>
      <c r="X1" s="137"/>
    </row>
    <row r="2" spans="2:24" ht="28.5" x14ac:dyDescent="0.45">
      <c r="B2" s="1"/>
      <c r="C2" s="150" t="s">
        <v>267</v>
      </c>
      <c r="D2" s="150"/>
      <c r="E2" s="150"/>
      <c r="F2" s="150"/>
      <c r="G2" s="150"/>
      <c r="H2" s="150"/>
      <c r="I2" s="150"/>
      <c r="J2" s="2"/>
      <c r="K2" s="2"/>
      <c r="L2" s="3"/>
      <c r="M2" s="101">
        <v>200</v>
      </c>
      <c r="N2" s="102">
        <v>1</v>
      </c>
      <c r="O2" s="62"/>
      <c r="P2" s="63"/>
      <c r="Q2" s="149" t="s">
        <v>169</v>
      </c>
      <c r="R2" s="149"/>
      <c r="S2" s="149"/>
      <c r="T2" s="149"/>
      <c r="U2" s="141" t="s">
        <v>170</v>
      </c>
      <c r="V2" s="141"/>
      <c r="W2" s="141"/>
      <c r="X2" s="141"/>
    </row>
    <row r="3" spans="2:24" ht="3" customHeight="1" x14ac:dyDescent="0.45">
      <c r="B3" s="1"/>
      <c r="C3" s="36"/>
      <c r="D3" s="36"/>
      <c r="E3" s="36"/>
      <c r="F3" s="36"/>
      <c r="G3" s="36"/>
      <c r="H3" s="36"/>
      <c r="I3" s="36"/>
      <c r="J3" s="2"/>
      <c r="K3" s="2"/>
      <c r="L3" s="3"/>
      <c r="M3" s="35"/>
      <c r="N3" s="32"/>
      <c r="O3" s="33"/>
      <c r="P3" s="34"/>
      <c r="Q3" s="5"/>
      <c r="R3" s="3"/>
      <c r="S3" s="2"/>
      <c r="T3" s="2"/>
      <c r="U3" s="64"/>
      <c r="V3" s="64"/>
      <c r="W3" s="64"/>
      <c r="X3" s="65"/>
    </row>
    <row r="4" spans="2:24" ht="45" x14ac:dyDescent="0.25">
      <c r="B4" s="24" t="s">
        <v>0</v>
      </c>
      <c r="C4" s="24" t="s">
        <v>1</v>
      </c>
      <c r="D4" s="25" t="s">
        <v>2</v>
      </c>
      <c r="E4" s="24" t="s">
        <v>3</v>
      </c>
      <c r="F4" s="24" t="s">
        <v>4</v>
      </c>
      <c r="G4" s="26" t="s">
        <v>5</v>
      </c>
      <c r="H4" s="24" t="s">
        <v>6</v>
      </c>
      <c r="I4" s="24" t="s">
        <v>7</v>
      </c>
      <c r="J4" s="24" t="s">
        <v>8</v>
      </c>
      <c r="K4" s="27" t="s">
        <v>9</v>
      </c>
      <c r="L4" s="28" t="s">
        <v>10</v>
      </c>
      <c r="M4" s="53" t="s">
        <v>11</v>
      </c>
      <c r="N4" s="53" t="s">
        <v>12</v>
      </c>
      <c r="O4" s="53" t="s">
        <v>13</v>
      </c>
      <c r="P4" s="53">
        <v>10000</v>
      </c>
      <c r="Q4" s="29" t="s">
        <v>14</v>
      </c>
      <c r="R4" s="29" t="s">
        <v>15</v>
      </c>
      <c r="S4" s="29" t="s">
        <v>16</v>
      </c>
      <c r="T4" s="30">
        <v>10000</v>
      </c>
      <c r="U4" s="66" t="s">
        <v>166</v>
      </c>
      <c r="V4" s="66" t="s">
        <v>167</v>
      </c>
      <c r="W4" s="66" t="s">
        <v>168</v>
      </c>
      <c r="X4" s="66">
        <v>5000</v>
      </c>
    </row>
    <row r="5" spans="2:24" x14ac:dyDescent="0.25">
      <c r="B5" s="15">
        <v>1</v>
      </c>
      <c r="C5" s="6">
        <v>42952</v>
      </c>
      <c r="D5" s="7">
        <v>0.65972222222222221</v>
      </c>
      <c r="E5" s="112" t="s">
        <v>264</v>
      </c>
      <c r="F5" s="9" t="s">
        <v>24</v>
      </c>
      <c r="G5" s="15">
        <v>8</v>
      </c>
      <c r="H5" s="9">
        <v>2</v>
      </c>
      <c r="I5" s="9" t="s">
        <v>25</v>
      </c>
      <c r="J5" s="9" t="s">
        <v>23</v>
      </c>
      <c r="K5" s="108"/>
      <c r="L5" s="109">
        <v>1.8</v>
      </c>
      <c r="M5" s="50">
        <f>IF(E5&lt;&gt;"TZ-Special",$M$2,($M$2*$N$2))</f>
        <v>200</v>
      </c>
      <c r="N5" s="50" t="str">
        <f>IF(J5&lt;&gt;"WON","",M5*K5)</f>
        <v/>
      </c>
      <c r="O5" s="50">
        <f>IF(N5="",M5*-1,N5-M5)</f>
        <v>-200</v>
      </c>
      <c r="P5" s="51">
        <f>P4+O5</f>
        <v>9800</v>
      </c>
      <c r="Q5" s="13">
        <f>$Q$1</f>
        <v>100</v>
      </c>
      <c r="R5" s="13" t="str">
        <f>IF(OR(K5="",K6=""),"",((K5*Q5)*K6))</f>
        <v/>
      </c>
      <c r="S5" s="14">
        <f>IF(R5="",Q5*-1,R5-Q5)</f>
        <v>-100</v>
      </c>
      <c r="T5" s="14">
        <f>T4+S5</f>
        <v>9900</v>
      </c>
      <c r="U5" s="67">
        <f>$U$1</f>
        <v>100</v>
      </c>
      <c r="V5" s="67">
        <f>IF(OR(L5="",L6=""),"",((L5*U5)*L6))</f>
        <v>360</v>
      </c>
      <c r="W5" s="67">
        <f>IF(V5="",U5*-1,V5-U5)</f>
        <v>260</v>
      </c>
      <c r="X5" s="67">
        <f>X4+W5</f>
        <v>5260</v>
      </c>
    </row>
    <row r="6" spans="2:24" x14ac:dyDescent="0.25">
      <c r="B6" s="15">
        <v>2</v>
      </c>
      <c r="C6" s="6">
        <v>42952</v>
      </c>
      <c r="D6" s="7">
        <v>0.71180555555555547</v>
      </c>
      <c r="E6" s="112" t="s">
        <v>233</v>
      </c>
      <c r="F6" s="9" t="s">
        <v>24</v>
      </c>
      <c r="G6" s="15">
        <v>10</v>
      </c>
      <c r="H6" s="9">
        <v>9</v>
      </c>
      <c r="I6" s="9" t="s">
        <v>26</v>
      </c>
      <c r="J6" s="9" t="s">
        <v>20</v>
      </c>
      <c r="K6" s="108">
        <v>4.8</v>
      </c>
      <c r="L6" s="109">
        <v>2</v>
      </c>
      <c r="M6" s="50">
        <f t="shared" ref="M6:M54" si="0">IF(E6&lt;&gt;"TZ-Special",$M$2,($M$2*$N$2))</f>
        <v>200</v>
      </c>
      <c r="N6" s="50">
        <f t="shared" ref="N6" si="1">IF(J6&lt;&gt;"WON","",M6*K6)</f>
        <v>960</v>
      </c>
      <c r="O6" s="50">
        <f t="shared" ref="O6" si="2">IF(N6="",M6*-1,N6-M6)</f>
        <v>760</v>
      </c>
      <c r="P6" s="51">
        <f t="shared" ref="P6" si="3">P5+O6</f>
        <v>10560</v>
      </c>
      <c r="Q6" s="13">
        <f t="shared" ref="Q6:Q62" si="4">$Q$1</f>
        <v>100</v>
      </c>
      <c r="R6" s="13">
        <f t="shared" ref="R6" si="5">IF(OR(K6="",K7=""),"",((K6*Q6)*K7))</f>
        <v>2640</v>
      </c>
      <c r="S6" s="14">
        <f t="shared" ref="S6" si="6">IF(R6="",Q6*-1,R6-Q6)</f>
        <v>2540</v>
      </c>
      <c r="T6" s="14">
        <f t="shared" ref="T6" si="7">T5+S6</f>
        <v>12440</v>
      </c>
      <c r="U6" s="67">
        <f t="shared" ref="U6:U62" si="8">$U$1</f>
        <v>100</v>
      </c>
      <c r="V6" s="67">
        <f>IF(OR(L6="",L7=""),"",((L6*U6)*L7))</f>
        <v>320</v>
      </c>
      <c r="W6" s="67">
        <f t="shared" ref="W6" si="9">IF(V6="",U6*-1,V6-U6)</f>
        <v>220</v>
      </c>
      <c r="X6" s="67">
        <f t="shared" ref="X6" si="10">X5+W6</f>
        <v>5480</v>
      </c>
    </row>
    <row r="7" spans="2:24" x14ac:dyDescent="0.25">
      <c r="B7" s="15">
        <v>3</v>
      </c>
      <c r="C7" s="6">
        <v>42959</v>
      </c>
      <c r="D7" s="7">
        <v>0.60763888888888895</v>
      </c>
      <c r="E7" s="112" t="s">
        <v>233</v>
      </c>
      <c r="F7" s="9" t="s">
        <v>24</v>
      </c>
      <c r="G7" s="15">
        <v>5</v>
      </c>
      <c r="H7" s="9">
        <v>6</v>
      </c>
      <c r="I7" s="9" t="s">
        <v>235</v>
      </c>
      <c r="J7" s="9" t="s">
        <v>20</v>
      </c>
      <c r="K7" s="108">
        <v>5.5</v>
      </c>
      <c r="L7" s="109">
        <v>1.6</v>
      </c>
      <c r="M7" s="50">
        <f t="shared" si="0"/>
        <v>200</v>
      </c>
      <c r="N7" s="50">
        <f t="shared" ref="N7:N53" si="11">IF(J7&lt;&gt;"WON","",M7*K7)</f>
        <v>1100</v>
      </c>
      <c r="O7" s="50">
        <f t="shared" ref="O7:O53" si="12">IF(N7="",M7*-1,N7-M7)</f>
        <v>900</v>
      </c>
      <c r="P7" s="51">
        <f t="shared" ref="P7:P53" si="13">P6+O7</f>
        <v>11460</v>
      </c>
      <c r="Q7" s="13">
        <f t="shared" si="4"/>
        <v>100</v>
      </c>
      <c r="R7" s="13" t="str">
        <f t="shared" ref="R7:R53" si="14">IF(OR(K7="",K8=""),"",((K7*Q7)*K8))</f>
        <v/>
      </c>
      <c r="S7" s="14">
        <f t="shared" ref="S7:S53" si="15">IF(R7="",Q7*-1,R7-Q7)</f>
        <v>-100</v>
      </c>
      <c r="T7" s="14">
        <f t="shared" ref="T7:T53" si="16">T6+S7</f>
        <v>12340</v>
      </c>
      <c r="U7" s="67">
        <f t="shared" si="8"/>
        <v>100</v>
      </c>
      <c r="V7" s="67" t="str">
        <f t="shared" ref="V7:V53" si="17">IF(OR(L7="",L8=""),"",((L7*U7)*L8))</f>
        <v/>
      </c>
      <c r="W7" s="67">
        <f t="shared" ref="W7:W53" si="18">IF(V7="",U7*-1,V7-U7)</f>
        <v>-100</v>
      </c>
      <c r="X7" s="67">
        <f t="shared" ref="X7:X53" si="19">X6+W7</f>
        <v>5380</v>
      </c>
    </row>
    <row r="8" spans="2:24" x14ac:dyDescent="0.25">
      <c r="B8" s="15">
        <v>4</v>
      </c>
      <c r="C8" s="6">
        <v>42959</v>
      </c>
      <c r="D8" s="7">
        <v>0.66319444444444442</v>
      </c>
      <c r="E8" s="112" t="s">
        <v>232</v>
      </c>
      <c r="F8" s="9" t="s">
        <v>24</v>
      </c>
      <c r="G8" s="15">
        <v>7</v>
      </c>
      <c r="H8" s="9">
        <v>5</v>
      </c>
      <c r="I8" s="9" t="s">
        <v>29</v>
      </c>
      <c r="J8" s="9"/>
      <c r="K8" s="108"/>
      <c r="L8" s="109"/>
      <c r="M8" s="50">
        <f t="shared" si="0"/>
        <v>200</v>
      </c>
      <c r="N8" s="50" t="str">
        <f t="shared" si="11"/>
        <v/>
      </c>
      <c r="O8" s="50">
        <f t="shared" si="12"/>
        <v>-200</v>
      </c>
      <c r="P8" s="51">
        <f t="shared" si="13"/>
        <v>11260</v>
      </c>
      <c r="Q8" s="13">
        <f t="shared" si="4"/>
        <v>100</v>
      </c>
      <c r="R8" s="13" t="str">
        <f t="shared" si="14"/>
        <v/>
      </c>
      <c r="S8" s="14">
        <f t="shared" si="15"/>
        <v>-100</v>
      </c>
      <c r="T8" s="14">
        <f t="shared" si="16"/>
        <v>12240</v>
      </c>
      <c r="U8" s="67">
        <f t="shared" si="8"/>
        <v>100</v>
      </c>
      <c r="V8" s="67" t="str">
        <f t="shared" si="17"/>
        <v/>
      </c>
      <c r="W8" s="67">
        <f t="shared" si="18"/>
        <v>-100</v>
      </c>
      <c r="X8" s="67">
        <f t="shared" si="19"/>
        <v>5280</v>
      </c>
    </row>
    <row r="9" spans="2:24" x14ac:dyDescent="0.25">
      <c r="B9" s="15">
        <v>5</v>
      </c>
      <c r="C9" s="6">
        <v>42966</v>
      </c>
      <c r="D9" s="7">
        <v>0.66666666666666663</v>
      </c>
      <c r="E9" s="112" t="s">
        <v>233</v>
      </c>
      <c r="F9" s="9" t="s">
        <v>31</v>
      </c>
      <c r="G9" s="15">
        <v>7</v>
      </c>
      <c r="H9" s="9">
        <v>2</v>
      </c>
      <c r="I9" s="9" t="s">
        <v>32</v>
      </c>
      <c r="J9" s="9" t="s">
        <v>20</v>
      </c>
      <c r="K9" s="108">
        <v>2.8</v>
      </c>
      <c r="L9" s="109">
        <v>1.5</v>
      </c>
      <c r="M9" s="50">
        <f t="shared" si="0"/>
        <v>200</v>
      </c>
      <c r="N9" s="50">
        <f t="shared" si="11"/>
        <v>560</v>
      </c>
      <c r="O9" s="50">
        <f t="shared" si="12"/>
        <v>360</v>
      </c>
      <c r="P9" s="51">
        <f t="shared" si="13"/>
        <v>11620</v>
      </c>
      <c r="Q9" s="13">
        <f t="shared" si="4"/>
        <v>100</v>
      </c>
      <c r="R9" s="13" t="str">
        <f t="shared" si="14"/>
        <v/>
      </c>
      <c r="S9" s="14">
        <f t="shared" si="15"/>
        <v>-100</v>
      </c>
      <c r="T9" s="14">
        <f t="shared" si="16"/>
        <v>12140</v>
      </c>
      <c r="U9" s="67">
        <f t="shared" si="8"/>
        <v>100</v>
      </c>
      <c r="V9" s="67">
        <f t="shared" si="17"/>
        <v>285</v>
      </c>
      <c r="W9" s="67">
        <f t="shared" si="18"/>
        <v>185</v>
      </c>
      <c r="X9" s="67">
        <f t="shared" si="19"/>
        <v>5465</v>
      </c>
    </row>
    <row r="10" spans="2:24" x14ac:dyDescent="0.25">
      <c r="B10" s="15">
        <v>6</v>
      </c>
      <c r="C10" s="6">
        <v>42966</v>
      </c>
      <c r="D10" s="7">
        <v>0.69444444444444453</v>
      </c>
      <c r="E10" s="112" t="s">
        <v>233</v>
      </c>
      <c r="F10" s="9" t="s">
        <v>31</v>
      </c>
      <c r="G10" s="15">
        <v>8</v>
      </c>
      <c r="H10" s="9">
        <v>11</v>
      </c>
      <c r="I10" s="9" t="s">
        <v>33</v>
      </c>
      <c r="J10" s="9" t="s">
        <v>23</v>
      </c>
      <c r="K10" s="108"/>
      <c r="L10" s="109">
        <v>1.9</v>
      </c>
      <c r="M10" s="50">
        <f t="shared" si="0"/>
        <v>200</v>
      </c>
      <c r="N10" s="50" t="str">
        <f t="shared" si="11"/>
        <v/>
      </c>
      <c r="O10" s="50">
        <f t="shared" si="12"/>
        <v>-200</v>
      </c>
      <c r="P10" s="51">
        <f t="shared" si="13"/>
        <v>11420</v>
      </c>
      <c r="Q10" s="13">
        <f t="shared" si="4"/>
        <v>100</v>
      </c>
      <c r="R10" s="13" t="str">
        <f t="shared" si="14"/>
        <v/>
      </c>
      <c r="S10" s="14">
        <f t="shared" si="15"/>
        <v>-100</v>
      </c>
      <c r="T10" s="14">
        <f t="shared" si="16"/>
        <v>12040</v>
      </c>
      <c r="U10" s="67">
        <f t="shared" si="8"/>
        <v>100</v>
      </c>
      <c r="V10" s="67">
        <f t="shared" si="17"/>
        <v>418.00000000000006</v>
      </c>
      <c r="W10" s="67">
        <f t="shared" si="18"/>
        <v>318.00000000000006</v>
      </c>
      <c r="X10" s="67">
        <f t="shared" si="19"/>
        <v>5783</v>
      </c>
    </row>
    <row r="11" spans="2:24" x14ac:dyDescent="0.25">
      <c r="B11" s="15">
        <v>7</v>
      </c>
      <c r="C11" s="6">
        <v>42973</v>
      </c>
      <c r="D11" s="7">
        <v>0.72222222222222221</v>
      </c>
      <c r="E11" s="112" t="s">
        <v>232</v>
      </c>
      <c r="F11" s="9" t="s">
        <v>36</v>
      </c>
      <c r="G11" s="15">
        <v>9</v>
      </c>
      <c r="H11" s="9">
        <v>10</v>
      </c>
      <c r="I11" s="9" t="s">
        <v>37</v>
      </c>
      <c r="J11" s="9" t="s">
        <v>23</v>
      </c>
      <c r="K11" s="108"/>
      <c r="L11" s="109">
        <v>2.2000000000000002</v>
      </c>
      <c r="M11" s="50">
        <f t="shared" si="0"/>
        <v>200</v>
      </c>
      <c r="N11" s="50" t="str">
        <f t="shared" si="11"/>
        <v/>
      </c>
      <c r="O11" s="50">
        <f t="shared" si="12"/>
        <v>-200</v>
      </c>
      <c r="P11" s="51">
        <f t="shared" si="13"/>
        <v>11220</v>
      </c>
      <c r="Q11" s="13">
        <f t="shared" si="4"/>
        <v>100</v>
      </c>
      <c r="R11" s="13" t="str">
        <f t="shared" si="14"/>
        <v/>
      </c>
      <c r="S11" s="14">
        <f t="shared" si="15"/>
        <v>-100</v>
      </c>
      <c r="T11" s="14">
        <f t="shared" si="16"/>
        <v>11940</v>
      </c>
      <c r="U11" s="67">
        <f t="shared" si="8"/>
        <v>100</v>
      </c>
      <c r="V11" s="67">
        <f t="shared" si="17"/>
        <v>396.00000000000006</v>
      </c>
      <c r="W11" s="67">
        <f t="shared" si="18"/>
        <v>296.00000000000006</v>
      </c>
      <c r="X11" s="67">
        <f t="shared" si="19"/>
        <v>6079</v>
      </c>
    </row>
    <row r="12" spans="2:24" x14ac:dyDescent="0.25">
      <c r="B12" s="15">
        <v>8</v>
      </c>
      <c r="C12" s="6">
        <v>42980</v>
      </c>
      <c r="D12" s="7">
        <v>0.54166666666666663</v>
      </c>
      <c r="E12" s="112" t="s">
        <v>233</v>
      </c>
      <c r="F12" s="9" t="s">
        <v>31</v>
      </c>
      <c r="G12" s="15">
        <v>2</v>
      </c>
      <c r="H12" s="9">
        <v>8</v>
      </c>
      <c r="I12" s="9" t="s">
        <v>40</v>
      </c>
      <c r="J12" s="9" t="s">
        <v>20</v>
      </c>
      <c r="K12" s="108">
        <v>4.5999999999999996</v>
      </c>
      <c r="L12" s="109">
        <v>1.8</v>
      </c>
      <c r="M12" s="50">
        <f t="shared" si="0"/>
        <v>200</v>
      </c>
      <c r="N12" s="50">
        <f t="shared" si="11"/>
        <v>919.99999999999989</v>
      </c>
      <c r="O12" s="50">
        <f t="shared" si="12"/>
        <v>719.99999999999989</v>
      </c>
      <c r="P12" s="51">
        <f t="shared" si="13"/>
        <v>11940</v>
      </c>
      <c r="Q12" s="13">
        <f t="shared" si="4"/>
        <v>100</v>
      </c>
      <c r="R12" s="13" t="str">
        <f t="shared" si="14"/>
        <v/>
      </c>
      <c r="S12" s="14">
        <f t="shared" si="15"/>
        <v>-100</v>
      </c>
      <c r="T12" s="14">
        <f t="shared" si="16"/>
        <v>11840</v>
      </c>
      <c r="U12" s="67">
        <f t="shared" si="8"/>
        <v>100</v>
      </c>
      <c r="V12" s="67" t="str">
        <f t="shared" si="17"/>
        <v/>
      </c>
      <c r="W12" s="67">
        <f t="shared" si="18"/>
        <v>-100</v>
      </c>
      <c r="X12" s="67">
        <f t="shared" si="19"/>
        <v>5979</v>
      </c>
    </row>
    <row r="13" spans="2:24" x14ac:dyDescent="0.25">
      <c r="B13" s="15">
        <v>9</v>
      </c>
      <c r="C13" s="6">
        <v>42980</v>
      </c>
      <c r="D13" s="7">
        <v>0.64583333333333337</v>
      </c>
      <c r="E13" s="112" t="s">
        <v>233</v>
      </c>
      <c r="F13" s="9" t="s">
        <v>31</v>
      </c>
      <c r="G13" s="15">
        <v>6</v>
      </c>
      <c r="H13" s="9">
        <v>4</v>
      </c>
      <c r="I13" s="9" t="s">
        <v>42</v>
      </c>
      <c r="J13" s="9"/>
      <c r="K13" s="108"/>
      <c r="L13" s="109"/>
      <c r="M13" s="50">
        <f t="shared" si="0"/>
        <v>200</v>
      </c>
      <c r="N13" s="50" t="str">
        <f t="shared" si="11"/>
        <v/>
      </c>
      <c r="O13" s="50">
        <f t="shared" si="12"/>
        <v>-200</v>
      </c>
      <c r="P13" s="51">
        <f t="shared" si="13"/>
        <v>11740</v>
      </c>
      <c r="Q13" s="13">
        <f t="shared" si="4"/>
        <v>100</v>
      </c>
      <c r="R13" s="13" t="str">
        <f t="shared" si="14"/>
        <v/>
      </c>
      <c r="S13" s="14">
        <f t="shared" si="15"/>
        <v>-100</v>
      </c>
      <c r="T13" s="14">
        <f t="shared" si="16"/>
        <v>11740</v>
      </c>
      <c r="U13" s="67">
        <f t="shared" si="8"/>
        <v>100</v>
      </c>
      <c r="V13" s="67" t="str">
        <f t="shared" si="17"/>
        <v/>
      </c>
      <c r="W13" s="67">
        <f t="shared" si="18"/>
        <v>-100</v>
      </c>
      <c r="X13" s="67">
        <f t="shared" si="19"/>
        <v>5879</v>
      </c>
    </row>
    <row r="14" spans="2:24" x14ac:dyDescent="0.25">
      <c r="B14" s="15">
        <v>10</v>
      </c>
      <c r="C14" s="6">
        <v>42980</v>
      </c>
      <c r="D14" s="7">
        <v>0.67361111111111116</v>
      </c>
      <c r="E14" s="112" t="s">
        <v>232</v>
      </c>
      <c r="F14" s="9" t="s">
        <v>31</v>
      </c>
      <c r="G14" s="15">
        <v>7</v>
      </c>
      <c r="H14" s="9">
        <v>5</v>
      </c>
      <c r="I14" s="9" t="s">
        <v>43</v>
      </c>
      <c r="J14" s="9" t="s">
        <v>20</v>
      </c>
      <c r="K14" s="108">
        <v>2.4500000000000002</v>
      </c>
      <c r="L14" s="109">
        <v>1.4</v>
      </c>
      <c r="M14" s="50">
        <f t="shared" si="0"/>
        <v>200</v>
      </c>
      <c r="N14" s="50">
        <f t="shared" si="11"/>
        <v>490.00000000000006</v>
      </c>
      <c r="O14" s="50">
        <f t="shared" si="12"/>
        <v>290.00000000000006</v>
      </c>
      <c r="P14" s="51">
        <f t="shared" si="13"/>
        <v>12030</v>
      </c>
      <c r="Q14" s="13">
        <f t="shared" si="4"/>
        <v>100</v>
      </c>
      <c r="R14" s="13">
        <f t="shared" si="14"/>
        <v>1470.0000000000002</v>
      </c>
      <c r="S14" s="14">
        <f t="shared" si="15"/>
        <v>1370.0000000000002</v>
      </c>
      <c r="T14" s="14">
        <f t="shared" si="16"/>
        <v>13110</v>
      </c>
      <c r="U14" s="67">
        <f t="shared" si="8"/>
        <v>100</v>
      </c>
      <c r="V14" s="67">
        <f t="shared" si="17"/>
        <v>308</v>
      </c>
      <c r="W14" s="67">
        <f t="shared" si="18"/>
        <v>208</v>
      </c>
      <c r="X14" s="67">
        <f t="shared" si="19"/>
        <v>6087</v>
      </c>
    </row>
    <row r="15" spans="2:24" x14ac:dyDescent="0.25">
      <c r="B15" s="15">
        <v>11</v>
      </c>
      <c r="C15" s="6">
        <v>42980</v>
      </c>
      <c r="D15" s="7">
        <v>0.70138888888888884</v>
      </c>
      <c r="E15" s="112" t="s">
        <v>232</v>
      </c>
      <c r="F15" s="9" t="s">
        <v>31</v>
      </c>
      <c r="G15" s="15">
        <v>8</v>
      </c>
      <c r="H15" s="9">
        <v>9</v>
      </c>
      <c r="I15" s="9" t="s">
        <v>45</v>
      </c>
      <c r="J15" s="9" t="s">
        <v>20</v>
      </c>
      <c r="K15" s="108">
        <v>6</v>
      </c>
      <c r="L15" s="109">
        <v>2.2000000000000002</v>
      </c>
      <c r="M15" s="50">
        <f t="shared" si="0"/>
        <v>200</v>
      </c>
      <c r="N15" s="50">
        <f t="shared" si="11"/>
        <v>1200</v>
      </c>
      <c r="O15" s="50">
        <f t="shared" si="12"/>
        <v>1000</v>
      </c>
      <c r="P15" s="51">
        <f t="shared" si="13"/>
        <v>13030</v>
      </c>
      <c r="Q15" s="13">
        <f t="shared" si="4"/>
        <v>100</v>
      </c>
      <c r="R15" s="13">
        <f t="shared" si="14"/>
        <v>2040</v>
      </c>
      <c r="S15" s="14">
        <f t="shared" si="15"/>
        <v>1940</v>
      </c>
      <c r="T15" s="14">
        <f t="shared" si="16"/>
        <v>15050</v>
      </c>
      <c r="U15" s="67">
        <f t="shared" si="8"/>
        <v>100</v>
      </c>
      <c r="V15" s="67">
        <f t="shared" si="17"/>
        <v>352.00000000000006</v>
      </c>
      <c r="W15" s="67">
        <f t="shared" si="18"/>
        <v>252.00000000000006</v>
      </c>
      <c r="X15" s="67">
        <f t="shared" si="19"/>
        <v>6339</v>
      </c>
    </row>
    <row r="16" spans="2:24" x14ac:dyDescent="0.25">
      <c r="B16" s="15">
        <v>12</v>
      </c>
      <c r="C16" s="6">
        <v>42994</v>
      </c>
      <c r="D16" s="7">
        <v>0.56944444444444442</v>
      </c>
      <c r="E16" s="112" t="s">
        <v>232</v>
      </c>
      <c r="F16" s="9" t="s">
        <v>24</v>
      </c>
      <c r="G16" s="15">
        <v>3</v>
      </c>
      <c r="H16" s="9">
        <v>14</v>
      </c>
      <c r="I16" s="9" t="s">
        <v>53</v>
      </c>
      <c r="J16" s="9" t="s">
        <v>20</v>
      </c>
      <c r="K16" s="108">
        <v>3.4</v>
      </c>
      <c r="L16" s="109">
        <v>1.6</v>
      </c>
      <c r="M16" s="50">
        <f t="shared" si="0"/>
        <v>200</v>
      </c>
      <c r="N16" s="50">
        <f t="shared" si="11"/>
        <v>680</v>
      </c>
      <c r="O16" s="50">
        <f t="shared" si="12"/>
        <v>480</v>
      </c>
      <c r="P16" s="51">
        <f t="shared" si="13"/>
        <v>13510</v>
      </c>
      <c r="Q16" s="13">
        <f t="shared" si="4"/>
        <v>100</v>
      </c>
      <c r="R16" s="13" t="str">
        <f t="shared" si="14"/>
        <v/>
      </c>
      <c r="S16" s="14">
        <f t="shared" si="15"/>
        <v>-100</v>
      </c>
      <c r="T16" s="14">
        <f t="shared" si="16"/>
        <v>14950</v>
      </c>
      <c r="U16" s="67">
        <f t="shared" si="8"/>
        <v>100</v>
      </c>
      <c r="V16" s="67" t="str">
        <f t="shared" si="17"/>
        <v/>
      </c>
      <c r="W16" s="67">
        <f t="shared" si="18"/>
        <v>-100</v>
      </c>
      <c r="X16" s="67">
        <f t="shared" si="19"/>
        <v>6239</v>
      </c>
    </row>
    <row r="17" spans="2:24" x14ac:dyDescent="0.25">
      <c r="B17" s="15">
        <v>13</v>
      </c>
      <c r="C17" s="6">
        <v>42994</v>
      </c>
      <c r="D17" s="7">
        <v>0.59375</v>
      </c>
      <c r="E17" s="112" t="s">
        <v>233</v>
      </c>
      <c r="F17" s="9" t="s">
        <v>24</v>
      </c>
      <c r="G17" s="15">
        <v>4</v>
      </c>
      <c r="H17" s="9">
        <v>9</v>
      </c>
      <c r="I17" s="9" t="s">
        <v>55</v>
      </c>
      <c r="J17" s="9"/>
      <c r="K17" s="108"/>
      <c r="L17" s="109"/>
      <c r="M17" s="50">
        <f t="shared" si="0"/>
        <v>200</v>
      </c>
      <c r="N17" s="50" t="str">
        <f t="shared" si="11"/>
        <v/>
      </c>
      <c r="O17" s="50">
        <f t="shared" si="12"/>
        <v>-200</v>
      </c>
      <c r="P17" s="51">
        <f t="shared" si="13"/>
        <v>13310</v>
      </c>
      <c r="Q17" s="13">
        <f t="shared" si="4"/>
        <v>100</v>
      </c>
      <c r="R17" s="13" t="str">
        <f t="shared" si="14"/>
        <v/>
      </c>
      <c r="S17" s="14">
        <f t="shared" si="15"/>
        <v>-100</v>
      </c>
      <c r="T17" s="14">
        <f t="shared" si="16"/>
        <v>14850</v>
      </c>
      <c r="U17" s="67">
        <f t="shared" si="8"/>
        <v>100</v>
      </c>
      <c r="V17" s="67" t="str">
        <f t="shared" si="17"/>
        <v/>
      </c>
      <c r="W17" s="67">
        <f t="shared" si="18"/>
        <v>-100</v>
      </c>
      <c r="X17" s="67">
        <f t="shared" si="19"/>
        <v>6139</v>
      </c>
    </row>
    <row r="18" spans="2:24" x14ac:dyDescent="0.25">
      <c r="B18" s="15">
        <v>14</v>
      </c>
      <c r="C18" s="6">
        <v>43022</v>
      </c>
      <c r="D18" s="7">
        <v>0.73958333333333337</v>
      </c>
      <c r="E18" s="112" t="s">
        <v>233</v>
      </c>
      <c r="F18" s="9" t="s">
        <v>31</v>
      </c>
      <c r="G18" s="15">
        <v>10</v>
      </c>
      <c r="H18" s="9">
        <v>11</v>
      </c>
      <c r="I18" s="9" t="s">
        <v>115</v>
      </c>
      <c r="J18" s="9" t="s">
        <v>20</v>
      </c>
      <c r="K18" s="108">
        <v>5.5</v>
      </c>
      <c r="L18" s="109">
        <v>1.8</v>
      </c>
      <c r="M18" s="50">
        <f t="shared" si="0"/>
        <v>200</v>
      </c>
      <c r="N18" s="50">
        <f t="shared" si="11"/>
        <v>1100</v>
      </c>
      <c r="O18" s="50">
        <f t="shared" si="12"/>
        <v>900</v>
      </c>
      <c r="P18" s="51">
        <f t="shared" si="13"/>
        <v>14210</v>
      </c>
      <c r="Q18" s="13">
        <f t="shared" si="4"/>
        <v>100</v>
      </c>
      <c r="R18" s="13" t="str">
        <f t="shared" si="14"/>
        <v/>
      </c>
      <c r="S18" s="14">
        <f t="shared" si="15"/>
        <v>-100</v>
      </c>
      <c r="T18" s="14">
        <f t="shared" si="16"/>
        <v>14750</v>
      </c>
      <c r="U18" s="67">
        <f t="shared" si="8"/>
        <v>100</v>
      </c>
      <c r="V18" s="67" t="str">
        <f t="shared" si="17"/>
        <v/>
      </c>
      <c r="W18" s="67">
        <f t="shared" si="18"/>
        <v>-100</v>
      </c>
      <c r="X18" s="67">
        <f t="shared" si="19"/>
        <v>6039</v>
      </c>
    </row>
    <row r="19" spans="2:24" x14ac:dyDescent="0.25">
      <c r="B19" s="15">
        <v>15</v>
      </c>
      <c r="C19" s="6">
        <v>43026</v>
      </c>
      <c r="D19" s="7">
        <v>0.63194444444444442</v>
      </c>
      <c r="E19" s="112" t="s">
        <v>233</v>
      </c>
      <c r="F19" s="9" t="s">
        <v>31</v>
      </c>
      <c r="G19" s="15">
        <v>4</v>
      </c>
      <c r="H19" s="9">
        <v>6</v>
      </c>
      <c r="I19" s="9" t="s">
        <v>236</v>
      </c>
      <c r="J19" s="9"/>
      <c r="K19" s="108"/>
      <c r="L19" s="109"/>
      <c r="M19" s="50">
        <f t="shared" si="0"/>
        <v>200</v>
      </c>
      <c r="N19" s="50" t="str">
        <f t="shared" si="11"/>
        <v/>
      </c>
      <c r="O19" s="50">
        <f t="shared" si="12"/>
        <v>-200</v>
      </c>
      <c r="P19" s="51">
        <f t="shared" si="13"/>
        <v>14010</v>
      </c>
      <c r="Q19" s="13">
        <f t="shared" si="4"/>
        <v>100</v>
      </c>
      <c r="R19" s="13" t="str">
        <f t="shared" si="14"/>
        <v/>
      </c>
      <c r="S19" s="14">
        <f t="shared" si="15"/>
        <v>-100</v>
      </c>
      <c r="T19" s="14">
        <f t="shared" si="16"/>
        <v>14650</v>
      </c>
      <c r="U19" s="67">
        <f t="shared" si="8"/>
        <v>100</v>
      </c>
      <c r="V19" s="67" t="str">
        <f t="shared" si="17"/>
        <v/>
      </c>
      <c r="W19" s="67">
        <f t="shared" si="18"/>
        <v>-100</v>
      </c>
      <c r="X19" s="67">
        <f t="shared" si="19"/>
        <v>5939</v>
      </c>
    </row>
    <row r="20" spans="2:24" x14ac:dyDescent="0.25">
      <c r="B20" s="15">
        <v>16</v>
      </c>
      <c r="C20" s="6">
        <v>43026</v>
      </c>
      <c r="D20" s="7">
        <v>0.71180555555555547</v>
      </c>
      <c r="E20" s="112" t="s">
        <v>232</v>
      </c>
      <c r="F20" s="9" t="s">
        <v>31</v>
      </c>
      <c r="G20" s="15">
        <v>7</v>
      </c>
      <c r="H20" s="9">
        <v>8</v>
      </c>
      <c r="I20" s="9" t="s">
        <v>67</v>
      </c>
      <c r="J20" s="9" t="s">
        <v>20</v>
      </c>
      <c r="K20" s="108">
        <v>5.5</v>
      </c>
      <c r="L20" s="109">
        <v>2.1</v>
      </c>
      <c r="M20" s="50">
        <f t="shared" si="0"/>
        <v>200</v>
      </c>
      <c r="N20" s="50">
        <f t="shared" si="11"/>
        <v>1100</v>
      </c>
      <c r="O20" s="50">
        <f t="shared" si="12"/>
        <v>900</v>
      </c>
      <c r="P20" s="51">
        <f t="shared" si="13"/>
        <v>14910</v>
      </c>
      <c r="Q20" s="13">
        <f t="shared" si="4"/>
        <v>100</v>
      </c>
      <c r="R20" s="13" t="str">
        <f t="shared" si="14"/>
        <v/>
      </c>
      <c r="S20" s="14">
        <f t="shared" si="15"/>
        <v>-100</v>
      </c>
      <c r="T20" s="14">
        <f t="shared" si="16"/>
        <v>14550</v>
      </c>
      <c r="U20" s="67">
        <f t="shared" si="8"/>
        <v>100</v>
      </c>
      <c r="V20" s="67" t="str">
        <f t="shared" si="17"/>
        <v/>
      </c>
      <c r="W20" s="67">
        <f t="shared" si="18"/>
        <v>-100</v>
      </c>
      <c r="X20" s="67">
        <f t="shared" si="19"/>
        <v>5839</v>
      </c>
    </row>
    <row r="21" spans="2:24" x14ac:dyDescent="0.25">
      <c r="B21" s="15">
        <v>17</v>
      </c>
      <c r="C21" s="6">
        <v>43029</v>
      </c>
      <c r="D21" s="7">
        <v>0.63194444444444442</v>
      </c>
      <c r="E21" s="112" t="s">
        <v>233</v>
      </c>
      <c r="F21" s="9" t="s">
        <v>31</v>
      </c>
      <c r="G21" s="15">
        <v>6</v>
      </c>
      <c r="H21" s="9">
        <v>6</v>
      </c>
      <c r="I21" s="9" t="s">
        <v>47</v>
      </c>
      <c r="J21" s="9"/>
      <c r="K21" s="108"/>
      <c r="L21" s="109"/>
      <c r="M21" s="50">
        <f t="shared" si="0"/>
        <v>200</v>
      </c>
      <c r="N21" s="50" t="str">
        <f t="shared" si="11"/>
        <v/>
      </c>
      <c r="O21" s="50">
        <f t="shared" si="12"/>
        <v>-200</v>
      </c>
      <c r="P21" s="51">
        <f t="shared" si="13"/>
        <v>14710</v>
      </c>
      <c r="Q21" s="13">
        <f t="shared" si="4"/>
        <v>100</v>
      </c>
      <c r="R21" s="13" t="str">
        <f t="shared" si="14"/>
        <v/>
      </c>
      <c r="S21" s="14">
        <f t="shared" si="15"/>
        <v>-100</v>
      </c>
      <c r="T21" s="14">
        <f t="shared" si="16"/>
        <v>14450</v>
      </c>
      <c r="U21" s="67">
        <f t="shared" si="8"/>
        <v>100</v>
      </c>
      <c r="V21" s="67" t="str">
        <f t="shared" si="17"/>
        <v/>
      </c>
      <c r="W21" s="67">
        <f t="shared" si="18"/>
        <v>-100</v>
      </c>
      <c r="X21" s="67">
        <f t="shared" si="19"/>
        <v>5739</v>
      </c>
    </row>
    <row r="22" spans="2:24" x14ac:dyDescent="0.25">
      <c r="B22" s="15">
        <v>18</v>
      </c>
      <c r="C22" s="6">
        <v>43029</v>
      </c>
      <c r="D22" s="7">
        <v>0.65625</v>
      </c>
      <c r="E22" s="112" t="s">
        <v>232</v>
      </c>
      <c r="F22" s="9" t="s">
        <v>31</v>
      </c>
      <c r="G22" s="15">
        <v>7</v>
      </c>
      <c r="H22" s="9">
        <v>10</v>
      </c>
      <c r="I22" s="9" t="s">
        <v>222</v>
      </c>
      <c r="J22" s="9"/>
      <c r="K22" s="108"/>
      <c r="L22" s="109"/>
      <c r="M22" s="50">
        <f t="shared" si="0"/>
        <v>200</v>
      </c>
      <c r="N22" s="50" t="str">
        <f t="shared" si="11"/>
        <v/>
      </c>
      <c r="O22" s="50">
        <f t="shared" si="12"/>
        <v>-200</v>
      </c>
      <c r="P22" s="51">
        <f t="shared" si="13"/>
        <v>14510</v>
      </c>
      <c r="Q22" s="13">
        <f t="shared" si="4"/>
        <v>100</v>
      </c>
      <c r="R22" s="13" t="str">
        <f t="shared" si="14"/>
        <v/>
      </c>
      <c r="S22" s="14">
        <f t="shared" si="15"/>
        <v>-100</v>
      </c>
      <c r="T22" s="14">
        <f t="shared" si="16"/>
        <v>14350</v>
      </c>
      <c r="U22" s="67">
        <f t="shared" si="8"/>
        <v>100</v>
      </c>
      <c r="V22" s="67" t="str">
        <f t="shared" si="17"/>
        <v/>
      </c>
      <c r="W22" s="67">
        <f t="shared" si="18"/>
        <v>-100</v>
      </c>
      <c r="X22" s="67">
        <f t="shared" si="19"/>
        <v>5639</v>
      </c>
    </row>
    <row r="23" spans="2:24" x14ac:dyDescent="0.25">
      <c r="B23" s="15">
        <v>19</v>
      </c>
      <c r="C23" s="6">
        <v>43036</v>
      </c>
      <c r="D23" s="7">
        <v>0.52777777777777779</v>
      </c>
      <c r="E23" s="112" t="s">
        <v>233</v>
      </c>
      <c r="F23" s="9" t="s">
        <v>36</v>
      </c>
      <c r="G23" s="15">
        <v>2</v>
      </c>
      <c r="H23" s="9">
        <v>4</v>
      </c>
      <c r="I23" s="9" t="s">
        <v>237</v>
      </c>
      <c r="J23" s="9"/>
      <c r="K23" s="108"/>
      <c r="L23" s="109"/>
      <c r="M23" s="50">
        <f t="shared" si="0"/>
        <v>200</v>
      </c>
      <c r="N23" s="50" t="str">
        <f t="shared" si="11"/>
        <v/>
      </c>
      <c r="O23" s="50">
        <f t="shared" si="12"/>
        <v>-200</v>
      </c>
      <c r="P23" s="51">
        <f t="shared" si="13"/>
        <v>14310</v>
      </c>
      <c r="Q23" s="13">
        <f t="shared" si="4"/>
        <v>100</v>
      </c>
      <c r="R23" s="13" t="str">
        <f t="shared" si="14"/>
        <v/>
      </c>
      <c r="S23" s="14">
        <f t="shared" si="15"/>
        <v>-100</v>
      </c>
      <c r="T23" s="14">
        <f t="shared" si="16"/>
        <v>14250</v>
      </c>
      <c r="U23" s="67">
        <f t="shared" si="8"/>
        <v>100</v>
      </c>
      <c r="V23" s="67" t="str">
        <f t="shared" si="17"/>
        <v/>
      </c>
      <c r="W23" s="67">
        <f t="shared" si="18"/>
        <v>-100</v>
      </c>
      <c r="X23" s="67">
        <f t="shared" si="19"/>
        <v>5539</v>
      </c>
    </row>
    <row r="24" spans="2:24" x14ac:dyDescent="0.25">
      <c r="B24" s="15">
        <v>20</v>
      </c>
      <c r="C24" s="6">
        <v>43085</v>
      </c>
      <c r="D24" s="7">
        <v>0.74652777777777779</v>
      </c>
      <c r="E24" s="112" t="s">
        <v>232</v>
      </c>
      <c r="F24" s="9" t="s">
        <v>86</v>
      </c>
      <c r="G24" s="15">
        <v>9</v>
      </c>
      <c r="H24" s="9">
        <v>13</v>
      </c>
      <c r="I24" s="9" t="s">
        <v>87</v>
      </c>
      <c r="J24" s="9" t="s">
        <v>20</v>
      </c>
      <c r="K24" s="108">
        <v>3.3</v>
      </c>
      <c r="L24" s="109">
        <v>1.4</v>
      </c>
      <c r="M24" s="50">
        <f t="shared" si="0"/>
        <v>200</v>
      </c>
      <c r="N24" s="50">
        <f t="shared" si="11"/>
        <v>660</v>
      </c>
      <c r="O24" s="50">
        <f t="shared" si="12"/>
        <v>460</v>
      </c>
      <c r="P24" s="51">
        <f t="shared" si="13"/>
        <v>14770</v>
      </c>
      <c r="Q24" s="13">
        <f t="shared" si="4"/>
        <v>100</v>
      </c>
      <c r="R24" s="13" t="str">
        <f t="shared" si="14"/>
        <v/>
      </c>
      <c r="S24" s="14">
        <f t="shared" si="15"/>
        <v>-100</v>
      </c>
      <c r="T24" s="14">
        <f t="shared" si="16"/>
        <v>14150</v>
      </c>
      <c r="U24" s="67">
        <f t="shared" si="8"/>
        <v>100</v>
      </c>
      <c r="V24" s="67">
        <f t="shared" si="17"/>
        <v>294</v>
      </c>
      <c r="W24" s="67">
        <f t="shared" si="18"/>
        <v>194</v>
      </c>
      <c r="X24" s="67">
        <f t="shared" si="19"/>
        <v>5733</v>
      </c>
    </row>
    <row r="25" spans="2:24" x14ac:dyDescent="0.25">
      <c r="B25" s="15">
        <v>21</v>
      </c>
      <c r="C25" s="6">
        <v>43095</v>
      </c>
      <c r="D25" s="7">
        <v>0.71527777777777779</v>
      </c>
      <c r="E25" s="112" t="s">
        <v>232</v>
      </c>
      <c r="F25" s="9" t="s">
        <v>86</v>
      </c>
      <c r="G25" s="15">
        <v>7</v>
      </c>
      <c r="H25" s="9">
        <v>7</v>
      </c>
      <c r="I25" s="9" t="s">
        <v>91</v>
      </c>
      <c r="J25" s="9" t="s">
        <v>28</v>
      </c>
      <c r="K25" s="108"/>
      <c r="L25" s="109">
        <v>2.1</v>
      </c>
      <c r="M25" s="50">
        <f t="shared" si="0"/>
        <v>200</v>
      </c>
      <c r="N25" s="50" t="str">
        <f t="shared" si="11"/>
        <v/>
      </c>
      <c r="O25" s="50">
        <f t="shared" si="12"/>
        <v>-200</v>
      </c>
      <c r="P25" s="51">
        <f t="shared" si="13"/>
        <v>14570</v>
      </c>
      <c r="Q25" s="13">
        <f t="shared" si="4"/>
        <v>100</v>
      </c>
      <c r="R25" s="13" t="str">
        <f t="shared" si="14"/>
        <v/>
      </c>
      <c r="S25" s="14">
        <f t="shared" si="15"/>
        <v>-100</v>
      </c>
      <c r="T25" s="14">
        <f t="shared" si="16"/>
        <v>14050</v>
      </c>
      <c r="U25" s="67">
        <f t="shared" si="8"/>
        <v>100</v>
      </c>
      <c r="V25" s="67">
        <f t="shared" si="17"/>
        <v>420</v>
      </c>
      <c r="W25" s="67">
        <f t="shared" si="18"/>
        <v>320</v>
      </c>
      <c r="X25" s="67">
        <f t="shared" si="19"/>
        <v>6053</v>
      </c>
    </row>
    <row r="26" spans="2:24" x14ac:dyDescent="0.25">
      <c r="B26" s="15">
        <v>22</v>
      </c>
      <c r="C26" s="6">
        <v>43101</v>
      </c>
      <c r="D26" s="7">
        <v>0.68055555555555547</v>
      </c>
      <c r="E26" s="112" t="s">
        <v>232</v>
      </c>
      <c r="F26" s="9" t="s">
        <v>24</v>
      </c>
      <c r="G26" s="15">
        <v>6</v>
      </c>
      <c r="H26" s="9">
        <v>4</v>
      </c>
      <c r="I26" s="9" t="s">
        <v>94</v>
      </c>
      <c r="J26" s="9" t="s">
        <v>28</v>
      </c>
      <c r="K26" s="108"/>
      <c r="L26" s="109">
        <v>2</v>
      </c>
      <c r="M26" s="50">
        <f t="shared" si="0"/>
        <v>200</v>
      </c>
      <c r="N26" s="50" t="str">
        <f t="shared" si="11"/>
        <v/>
      </c>
      <c r="O26" s="50">
        <f t="shared" si="12"/>
        <v>-200</v>
      </c>
      <c r="P26" s="51">
        <f t="shared" si="13"/>
        <v>14370</v>
      </c>
      <c r="Q26" s="13">
        <f t="shared" si="4"/>
        <v>100</v>
      </c>
      <c r="R26" s="13" t="str">
        <f t="shared" si="14"/>
        <v/>
      </c>
      <c r="S26" s="14">
        <f t="shared" si="15"/>
        <v>-100</v>
      </c>
      <c r="T26" s="14">
        <f t="shared" si="16"/>
        <v>13950</v>
      </c>
      <c r="U26" s="67">
        <f t="shared" si="8"/>
        <v>100</v>
      </c>
      <c r="V26" s="67" t="str">
        <f t="shared" si="17"/>
        <v/>
      </c>
      <c r="W26" s="67">
        <f t="shared" si="18"/>
        <v>-100</v>
      </c>
      <c r="X26" s="67">
        <f t="shared" si="19"/>
        <v>5953</v>
      </c>
    </row>
    <row r="27" spans="2:24" x14ac:dyDescent="0.25">
      <c r="B27" s="15">
        <v>23</v>
      </c>
      <c r="C27" s="6">
        <v>43107</v>
      </c>
      <c r="D27" s="7">
        <v>0.72569444444444453</v>
      </c>
      <c r="E27" s="112" t="s">
        <v>232</v>
      </c>
      <c r="F27" s="9" t="s">
        <v>86</v>
      </c>
      <c r="G27" s="15">
        <v>9</v>
      </c>
      <c r="H27" s="9">
        <v>9</v>
      </c>
      <c r="I27" s="9" t="s">
        <v>99</v>
      </c>
      <c r="J27" s="9"/>
      <c r="K27" s="108"/>
      <c r="L27" s="109"/>
      <c r="M27" s="50">
        <f t="shared" si="0"/>
        <v>200</v>
      </c>
      <c r="N27" s="50" t="str">
        <f t="shared" si="11"/>
        <v/>
      </c>
      <c r="O27" s="50">
        <f t="shared" si="12"/>
        <v>-200</v>
      </c>
      <c r="P27" s="51">
        <f t="shared" si="13"/>
        <v>14170</v>
      </c>
      <c r="Q27" s="13">
        <f t="shared" si="4"/>
        <v>100</v>
      </c>
      <c r="R27" s="13" t="str">
        <f t="shared" si="14"/>
        <v/>
      </c>
      <c r="S27" s="14">
        <f t="shared" si="15"/>
        <v>-100</v>
      </c>
      <c r="T27" s="14">
        <f t="shared" si="16"/>
        <v>13850</v>
      </c>
      <c r="U27" s="67">
        <f t="shared" si="8"/>
        <v>100</v>
      </c>
      <c r="V27" s="67" t="str">
        <f t="shared" si="17"/>
        <v/>
      </c>
      <c r="W27" s="67">
        <f t="shared" si="18"/>
        <v>-100</v>
      </c>
      <c r="X27" s="67">
        <f t="shared" si="19"/>
        <v>5853</v>
      </c>
    </row>
    <row r="28" spans="2:24" x14ac:dyDescent="0.25">
      <c r="B28" s="15">
        <v>24</v>
      </c>
      <c r="C28" s="6">
        <v>43113</v>
      </c>
      <c r="D28" s="7">
        <v>0.57152777777777775</v>
      </c>
      <c r="E28" s="112" t="s">
        <v>232</v>
      </c>
      <c r="F28" s="9" t="s">
        <v>24</v>
      </c>
      <c r="G28" s="15">
        <v>3</v>
      </c>
      <c r="H28" s="9">
        <v>3</v>
      </c>
      <c r="I28" s="9" t="s">
        <v>90</v>
      </c>
      <c r="J28" s="9" t="s">
        <v>20</v>
      </c>
      <c r="K28" s="108">
        <v>4.4000000000000004</v>
      </c>
      <c r="L28" s="109">
        <v>1.6</v>
      </c>
      <c r="M28" s="50">
        <f t="shared" si="0"/>
        <v>200</v>
      </c>
      <c r="N28" s="50">
        <f t="shared" si="11"/>
        <v>880.00000000000011</v>
      </c>
      <c r="O28" s="50">
        <f t="shared" si="12"/>
        <v>680.00000000000011</v>
      </c>
      <c r="P28" s="51">
        <f t="shared" si="13"/>
        <v>14850</v>
      </c>
      <c r="Q28" s="13">
        <f t="shared" si="4"/>
        <v>100</v>
      </c>
      <c r="R28" s="13" t="str">
        <f t="shared" si="14"/>
        <v/>
      </c>
      <c r="S28" s="14">
        <f t="shared" si="15"/>
        <v>-100</v>
      </c>
      <c r="T28" s="14">
        <f t="shared" si="16"/>
        <v>13750</v>
      </c>
      <c r="U28" s="67">
        <f t="shared" si="8"/>
        <v>100</v>
      </c>
      <c r="V28" s="67">
        <f t="shared" si="17"/>
        <v>272</v>
      </c>
      <c r="W28" s="67">
        <f t="shared" si="18"/>
        <v>172</v>
      </c>
      <c r="X28" s="67">
        <f t="shared" si="19"/>
        <v>6025</v>
      </c>
    </row>
    <row r="29" spans="2:24" x14ac:dyDescent="0.25">
      <c r="B29" s="15">
        <v>25</v>
      </c>
      <c r="C29" s="6">
        <v>43113</v>
      </c>
      <c r="D29" s="7">
        <v>0.67222222222222217</v>
      </c>
      <c r="E29" s="112" t="s">
        <v>232</v>
      </c>
      <c r="F29" s="9" t="s">
        <v>24</v>
      </c>
      <c r="G29" s="15">
        <v>7</v>
      </c>
      <c r="H29" s="9">
        <v>3</v>
      </c>
      <c r="I29" s="9" t="s">
        <v>101</v>
      </c>
      <c r="J29" s="9" t="s">
        <v>28</v>
      </c>
      <c r="K29" s="108"/>
      <c r="L29" s="109">
        <v>1.7</v>
      </c>
      <c r="M29" s="50">
        <f t="shared" si="0"/>
        <v>200</v>
      </c>
      <c r="N29" s="50" t="str">
        <f t="shared" si="11"/>
        <v/>
      </c>
      <c r="O29" s="50">
        <f t="shared" si="12"/>
        <v>-200</v>
      </c>
      <c r="P29" s="51">
        <f t="shared" si="13"/>
        <v>14650</v>
      </c>
      <c r="Q29" s="13">
        <f t="shared" si="4"/>
        <v>100</v>
      </c>
      <c r="R29" s="13" t="str">
        <f t="shared" si="14"/>
        <v/>
      </c>
      <c r="S29" s="14">
        <f t="shared" si="15"/>
        <v>-100</v>
      </c>
      <c r="T29" s="14">
        <f t="shared" si="16"/>
        <v>13650</v>
      </c>
      <c r="U29" s="67">
        <f t="shared" si="8"/>
        <v>100</v>
      </c>
      <c r="V29" s="67">
        <f t="shared" si="17"/>
        <v>272</v>
      </c>
      <c r="W29" s="67">
        <f t="shared" si="18"/>
        <v>172</v>
      </c>
      <c r="X29" s="67">
        <f t="shared" si="19"/>
        <v>6197</v>
      </c>
    </row>
    <row r="30" spans="2:24" x14ac:dyDescent="0.25">
      <c r="B30" s="15">
        <v>26</v>
      </c>
      <c r="C30" s="6">
        <v>43113</v>
      </c>
      <c r="D30" s="7">
        <v>0.70000000000000007</v>
      </c>
      <c r="E30" s="112" t="s">
        <v>232</v>
      </c>
      <c r="F30" s="9" t="s">
        <v>24</v>
      </c>
      <c r="G30" s="15">
        <v>8</v>
      </c>
      <c r="H30" s="9">
        <v>7</v>
      </c>
      <c r="I30" s="9" t="s">
        <v>102</v>
      </c>
      <c r="J30" s="9" t="s">
        <v>20</v>
      </c>
      <c r="K30" s="108">
        <v>4.7</v>
      </c>
      <c r="L30" s="109">
        <v>1.6</v>
      </c>
      <c r="M30" s="50">
        <f t="shared" si="0"/>
        <v>200</v>
      </c>
      <c r="N30" s="50">
        <f t="shared" si="11"/>
        <v>940</v>
      </c>
      <c r="O30" s="50">
        <f t="shared" si="12"/>
        <v>740</v>
      </c>
      <c r="P30" s="51">
        <f t="shared" si="13"/>
        <v>15390</v>
      </c>
      <c r="Q30" s="13">
        <f t="shared" si="4"/>
        <v>100</v>
      </c>
      <c r="R30" s="13">
        <f t="shared" si="14"/>
        <v>2068</v>
      </c>
      <c r="S30" s="14">
        <f t="shared" si="15"/>
        <v>1968</v>
      </c>
      <c r="T30" s="14">
        <f t="shared" si="16"/>
        <v>15618</v>
      </c>
      <c r="U30" s="67">
        <f t="shared" si="8"/>
        <v>100</v>
      </c>
      <c r="V30" s="67">
        <f t="shared" si="17"/>
        <v>304</v>
      </c>
      <c r="W30" s="67">
        <f t="shared" si="18"/>
        <v>204</v>
      </c>
      <c r="X30" s="67">
        <f t="shared" si="19"/>
        <v>6401</v>
      </c>
    </row>
    <row r="31" spans="2:24" x14ac:dyDescent="0.25">
      <c r="B31" s="15">
        <v>27</v>
      </c>
      <c r="C31" s="6">
        <v>43120</v>
      </c>
      <c r="D31" s="7">
        <v>0.73125000000000007</v>
      </c>
      <c r="E31" s="112" t="s">
        <v>232</v>
      </c>
      <c r="F31" s="9" t="s">
        <v>24</v>
      </c>
      <c r="G31" s="15">
        <v>9</v>
      </c>
      <c r="H31" s="9">
        <v>10</v>
      </c>
      <c r="I31" s="9" t="s">
        <v>110</v>
      </c>
      <c r="J31" s="9" t="s">
        <v>20</v>
      </c>
      <c r="K31" s="108">
        <v>4.4000000000000004</v>
      </c>
      <c r="L31" s="109">
        <v>1.9</v>
      </c>
      <c r="M31" s="50">
        <f t="shared" si="0"/>
        <v>200</v>
      </c>
      <c r="N31" s="50">
        <f t="shared" si="11"/>
        <v>880.00000000000011</v>
      </c>
      <c r="O31" s="50">
        <f t="shared" si="12"/>
        <v>680.00000000000011</v>
      </c>
      <c r="P31" s="51">
        <f t="shared" si="13"/>
        <v>16070</v>
      </c>
      <c r="Q31" s="13">
        <f t="shared" si="4"/>
        <v>100</v>
      </c>
      <c r="R31" s="13" t="str">
        <f t="shared" si="14"/>
        <v/>
      </c>
      <c r="S31" s="14">
        <f t="shared" si="15"/>
        <v>-100</v>
      </c>
      <c r="T31" s="14">
        <f t="shared" si="16"/>
        <v>15518</v>
      </c>
      <c r="U31" s="67">
        <f t="shared" si="8"/>
        <v>100</v>
      </c>
      <c r="V31" s="67">
        <f t="shared" si="17"/>
        <v>304</v>
      </c>
      <c r="W31" s="67">
        <f t="shared" si="18"/>
        <v>204</v>
      </c>
      <c r="X31" s="67">
        <f t="shared" si="19"/>
        <v>6605</v>
      </c>
    </row>
    <row r="32" spans="2:24" x14ac:dyDescent="0.25">
      <c r="B32" s="15">
        <v>28</v>
      </c>
      <c r="C32" s="6">
        <v>43127</v>
      </c>
      <c r="D32" s="7">
        <v>0.61458333333333337</v>
      </c>
      <c r="E32" s="112" t="s">
        <v>232</v>
      </c>
      <c r="F32" s="9" t="s">
        <v>86</v>
      </c>
      <c r="G32" s="15">
        <v>8</v>
      </c>
      <c r="H32" s="9">
        <v>3</v>
      </c>
      <c r="I32" s="9" t="s">
        <v>101</v>
      </c>
      <c r="J32" s="9" t="s">
        <v>23</v>
      </c>
      <c r="K32" s="108"/>
      <c r="L32" s="109">
        <v>1.6</v>
      </c>
      <c r="M32" s="50">
        <f t="shared" si="0"/>
        <v>200</v>
      </c>
      <c r="N32" s="50" t="str">
        <f t="shared" si="11"/>
        <v/>
      </c>
      <c r="O32" s="50">
        <f t="shared" si="12"/>
        <v>-200</v>
      </c>
      <c r="P32" s="51">
        <f t="shared" si="13"/>
        <v>15870</v>
      </c>
      <c r="Q32" s="13">
        <f t="shared" si="4"/>
        <v>100</v>
      </c>
      <c r="R32" s="13" t="str">
        <f t="shared" si="14"/>
        <v/>
      </c>
      <c r="S32" s="14">
        <f t="shared" si="15"/>
        <v>-100</v>
      </c>
      <c r="T32" s="14">
        <f t="shared" si="16"/>
        <v>15418</v>
      </c>
      <c r="U32" s="67">
        <f t="shared" si="8"/>
        <v>100</v>
      </c>
      <c r="V32" s="67">
        <f t="shared" si="17"/>
        <v>192</v>
      </c>
      <c r="W32" s="67">
        <f t="shared" si="18"/>
        <v>92</v>
      </c>
      <c r="X32" s="67">
        <f t="shared" si="19"/>
        <v>6697</v>
      </c>
    </row>
    <row r="33" spans="2:24" x14ac:dyDescent="0.25">
      <c r="B33" s="15">
        <v>29</v>
      </c>
      <c r="C33" s="6">
        <v>43127</v>
      </c>
      <c r="D33" s="7">
        <v>0.63888888888888895</v>
      </c>
      <c r="E33" s="112" t="s">
        <v>232</v>
      </c>
      <c r="F33" s="9" t="s">
        <v>86</v>
      </c>
      <c r="G33" s="15">
        <v>9</v>
      </c>
      <c r="H33" s="9">
        <v>4</v>
      </c>
      <c r="I33" s="9" t="s">
        <v>107</v>
      </c>
      <c r="J33" s="9" t="s">
        <v>20</v>
      </c>
      <c r="K33" s="108">
        <v>2.5</v>
      </c>
      <c r="L33" s="109">
        <v>1.2</v>
      </c>
      <c r="M33" s="50">
        <f t="shared" si="0"/>
        <v>200</v>
      </c>
      <c r="N33" s="50">
        <f t="shared" si="11"/>
        <v>500</v>
      </c>
      <c r="O33" s="50">
        <f t="shared" si="12"/>
        <v>300</v>
      </c>
      <c r="P33" s="51">
        <f t="shared" si="13"/>
        <v>16170</v>
      </c>
      <c r="Q33" s="13">
        <f t="shared" si="4"/>
        <v>100</v>
      </c>
      <c r="R33" s="13" t="str">
        <f t="shared" si="14"/>
        <v/>
      </c>
      <c r="S33" s="14">
        <f t="shared" si="15"/>
        <v>-100</v>
      </c>
      <c r="T33" s="14">
        <f t="shared" si="16"/>
        <v>15318</v>
      </c>
      <c r="U33" s="67">
        <f t="shared" si="8"/>
        <v>100</v>
      </c>
      <c r="V33" s="67" t="str">
        <f t="shared" si="17"/>
        <v/>
      </c>
      <c r="W33" s="67">
        <f t="shared" si="18"/>
        <v>-100</v>
      </c>
      <c r="X33" s="67">
        <f t="shared" si="19"/>
        <v>6597</v>
      </c>
    </row>
    <row r="34" spans="2:24" x14ac:dyDescent="0.25">
      <c r="B34" s="15">
        <v>30</v>
      </c>
      <c r="C34" s="6">
        <v>43134</v>
      </c>
      <c r="D34" s="7">
        <v>0.72569444444444453</v>
      </c>
      <c r="E34" s="112" t="s">
        <v>232</v>
      </c>
      <c r="F34" s="9" t="s">
        <v>86</v>
      </c>
      <c r="G34" s="15">
        <v>9</v>
      </c>
      <c r="H34" s="9">
        <v>5</v>
      </c>
      <c r="I34" s="9" t="s">
        <v>110</v>
      </c>
      <c r="J34" s="9"/>
      <c r="K34" s="108"/>
      <c r="L34" s="109"/>
      <c r="M34" s="50">
        <f t="shared" si="0"/>
        <v>200</v>
      </c>
      <c r="N34" s="50" t="str">
        <f t="shared" si="11"/>
        <v/>
      </c>
      <c r="O34" s="50">
        <f t="shared" si="12"/>
        <v>-200</v>
      </c>
      <c r="P34" s="51">
        <f t="shared" si="13"/>
        <v>15970</v>
      </c>
      <c r="Q34" s="13">
        <f t="shared" si="4"/>
        <v>100</v>
      </c>
      <c r="R34" s="13" t="str">
        <f t="shared" si="14"/>
        <v/>
      </c>
      <c r="S34" s="14">
        <f t="shared" si="15"/>
        <v>-100</v>
      </c>
      <c r="T34" s="14">
        <f t="shared" si="16"/>
        <v>15218</v>
      </c>
      <c r="U34" s="67">
        <f t="shared" si="8"/>
        <v>100</v>
      </c>
      <c r="V34" s="67" t="str">
        <f t="shared" si="17"/>
        <v/>
      </c>
      <c r="W34" s="67">
        <f t="shared" si="18"/>
        <v>-100</v>
      </c>
      <c r="X34" s="67">
        <f t="shared" si="19"/>
        <v>6497</v>
      </c>
    </row>
    <row r="35" spans="2:24" x14ac:dyDescent="0.25">
      <c r="B35" s="15">
        <v>31</v>
      </c>
      <c r="C35" s="6">
        <v>43141</v>
      </c>
      <c r="D35" s="7">
        <v>0.59375</v>
      </c>
      <c r="E35" s="112" t="s">
        <v>233</v>
      </c>
      <c r="F35" s="9" t="s">
        <v>86</v>
      </c>
      <c r="G35" s="15">
        <v>4</v>
      </c>
      <c r="H35" s="9">
        <v>1</v>
      </c>
      <c r="I35" s="9" t="s">
        <v>238</v>
      </c>
      <c r="J35" s="9" t="s">
        <v>20</v>
      </c>
      <c r="K35" s="108">
        <v>2.5</v>
      </c>
      <c r="L35" s="109">
        <v>1.7</v>
      </c>
      <c r="M35" s="50">
        <f t="shared" si="0"/>
        <v>200</v>
      </c>
      <c r="N35" s="50">
        <f t="shared" si="11"/>
        <v>500</v>
      </c>
      <c r="O35" s="50">
        <f t="shared" si="12"/>
        <v>300</v>
      </c>
      <c r="P35" s="51">
        <f t="shared" si="13"/>
        <v>16270</v>
      </c>
      <c r="Q35" s="13">
        <f t="shared" si="4"/>
        <v>100</v>
      </c>
      <c r="R35" s="13">
        <f t="shared" si="14"/>
        <v>1375</v>
      </c>
      <c r="S35" s="14">
        <f t="shared" si="15"/>
        <v>1275</v>
      </c>
      <c r="T35" s="14">
        <f t="shared" si="16"/>
        <v>16493</v>
      </c>
      <c r="U35" s="67">
        <f t="shared" si="8"/>
        <v>100</v>
      </c>
      <c r="V35" s="67">
        <f t="shared" si="17"/>
        <v>289</v>
      </c>
      <c r="W35" s="67">
        <f t="shared" si="18"/>
        <v>189</v>
      </c>
      <c r="X35" s="67">
        <f t="shared" si="19"/>
        <v>6686</v>
      </c>
    </row>
    <row r="36" spans="2:24" x14ac:dyDescent="0.25">
      <c r="B36" s="15">
        <v>32</v>
      </c>
      <c r="C36" s="6">
        <v>43141</v>
      </c>
      <c r="D36" s="7">
        <v>0.64236111111111105</v>
      </c>
      <c r="E36" s="112" t="s">
        <v>233</v>
      </c>
      <c r="F36" s="9" t="s">
        <v>86</v>
      </c>
      <c r="G36" s="15">
        <v>6</v>
      </c>
      <c r="H36" s="9">
        <v>2</v>
      </c>
      <c r="I36" s="9" t="s">
        <v>115</v>
      </c>
      <c r="J36" s="9" t="s">
        <v>20</v>
      </c>
      <c r="K36" s="108">
        <v>5.5</v>
      </c>
      <c r="L36" s="109">
        <v>1.7</v>
      </c>
      <c r="M36" s="50">
        <f t="shared" si="0"/>
        <v>200</v>
      </c>
      <c r="N36" s="50">
        <f t="shared" si="11"/>
        <v>1100</v>
      </c>
      <c r="O36" s="50">
        <f t="shared" si="12"/>
        <v>900</v>
      </c>
      <c r="P36" s="51">
        <f t="shared" si="13"/>
        <v>17170</v>
      </c>
      <c r="Q36" s="13">
        <f t="shared" si="4"/>
        <v>100</v>
      </c>
      <c r="R36" s="13">
        <f t="shared" si="14"/>
        <v>2640</v>
      </c>
      <c r="S36" s="14">
        <f t="shared" si="15"/>
        <v>2540</v>
      </c>
      <c r="T36" s="14">
        <f t="shared" si="16"/>
        <v>19033</v>
      </c>
      <c r="U36" s="67">
        <f t="shared" si="8"/>
        <v>100</v>
      </c>
      <c r="V36" s="67">
        <f t="shared" si="17"/>
        <v>306</v>
      </c>
      <c r="W36" s="67">
        <f t="shared" si="18"/>
        <v>206</v>
      </c>
      <c r="X36" s="67">
        <f t="shared" si="19"/>
        <v>6892</v>
      </c>
    </row>
    <row r="37" spans="2:24" x14ac:dyDescent="0.25">
      <c r="B37" s="15">
        <v>33</v>
      </c>
      <c r="C37" s="6">
        <v>43155</v>
      </c>
      <c r="D37" s="7">
        <v>0.64236111111111105</v>
      </c>
      <c r="E37" s="112" t="s">
        <v>232</v>
      </c>
      <c r="F37" s="9" t="s">
        <v>86</v>
      </c>
      <c r="G37" s="15">
        <v>6</v>
      </c>
      <c r="H37" s="9">
        <v>3</v>
      </c>
      <c r="I37" s="9" t="s">
        <v>33</v>
      </c>
      <c r="J37" s="9" t="s">
        <v>20</v>
      </c>
      <c r="K37" s="108">
        <v>4.8</v>
      </c>
      <c r="L37" s="109">
        <v>1.8</v>
      </c>
      <c r="M37" s="50">
        <f t="shared" si="0"/>
        <v>200</v>
      </c>
      <c r="N37" s="50">
        <f t="shared" si="11"/>
        <v>960</v>
      </c>
      <c r="O37" s="50">
        <f t="shared" si="12"/>
        <v>760</v>
      </c>
      <c r="P37" s="51">
        <f t="shared" si="13"/>
        <v>17930</v>
      </c>
      <c r="Q37" s="13">
        <f t="shared" si="4"/>
        <v>100</v>
      </c>
      <c r="R37" s="13" t="str">
        <f t="shared" si="14"/>
        <v/>
      </c>
      <c r="S37" s="14">
        <f t="shared" si="15"/>
        <v>-100</v>
      </c>
      <c r="T37" s="14">
        <f t="shared" si="16"/>
        <v>18933</v>
      </c>
      <c r="U37" s="67">
        <f t="shared" si="8"/>
        <v>100</v>
      </c>
      <c r="V37" s="67">
        <f t="shared" si="17"/>
        <v>270</v>
      </c>
      <c r="W37" s="67">
        <f t="shared" si="18"/>
        <v>170</v>
      </c>
      <c r="X37" s="67">
        <f t="shared" si="19"/>
        <v>7062</v>
      </c>
    </row>
    <row r="38" spans="2:24" x14ac:dyDescent="0.25">
      <c r="B38" s="15">
        <v>34</v>
      </c>
      <c r="C38" s="6">
        <v>43155</v>
      </c>
      <c r="D38" s="7">
        <v>0.72569444444444453</v>
      </c>
      <c r="E38" s="112" t="s">
        <v>232</v>
      </c>
      <c r="F38" s="9" t="s">
        <v>86</v>
      </c>
      <c r="G38" s="15">
        <v>9</v>
      </c>
      <c r="H38" s="9">
        <v>1</v>
      </c>
      <c r="I38" s="9" t="s">
        <v>32</v>
      </c>
      <c r="J38" s="9" t="s">
        <v>28</v>
      </c>
      <c r="K38" s="108"/>
      <c r="L38" s="109">
        <v>1.5</v>
      </c>
      <c r="M38" s="50">
        <f t="shared" si="0"/>
        <v>200</v>
      </c>
      <c r="N38" s="50" t="str">
        <f t="shared" si="11"/>
        <v/>
      </c>
      <c r="O38" s="50">
        <f t="shared" si="12"/>
        <v>-200</v>
      </c>
      <c r="P38" s="51">
        <f t="shared" si="13"/>
        <v>17730</v>
      </c>
      <c r="Q38" s="13">
        <f t="shared" si="4"/>
        <v>100</v>
      </c>
      <c r="R38" s="13" t="str">
        <f t="shared" si="14"/>
        <v/>
      </c>
      <c r="S38" s="14">
        <f t="shared" si="15"/>
        <v>-100</v>
      </c>
      <c r="T38" s="14">
        <f t="shared" si="16"/>
        <v>18833</v>
      </c>
      <c r="U38" s="67">
        <f t="shared" si="8"/>
        <v>100</v>
      </c>
      <c r="V38" s="67">
        <f t="shared" si="17"/>
        <v>270</v>
      </c>
      <c r="W38" s="67">
        <f t="shared" si="18"/>
        <v>170</v>
      </c>
      <c r="X38" s="67">
        <f t="shared" si="19"/>
        <v>7232</v>
      </c>
    </row>
    <row r="39" spans="2:24" x14ac:dyDescent="0.25">
      <c r="B39" s="15">
        <v>35</v>
      </c>
      <c r="C39" s="6">
        <v>43169</v>
      </c>
      <c r="D39" s="7">
        <v>0.55902777777777779</v>
      </c>
      <c r="E39" s="112" t="s">
        <v>233</v>
      </c>
      <c r="F39" s="9" t="s">
        <v>24</v>
      </c>
      <c r="G39" s="15">
        <v>3</v>
      </c>
      <c r="H39" s="9">
        <v>12</v>
      </c>
      <c r="I39" s="9" t="s">
        <v>239</v>
      </c>
      <c r="J39" s="9" t="s">
        <v>28</v>
      </c>
      <c r="K39" s="108"/>
      <c r="L39" s="109">
        <v>1.8</v>
      </c>
      <c r="M39" s="50">
        <f t="shared" si="0"/>
        <v>200</v>
      </c>
      <c r="N39" s="50" t="str">
        <f t="shared" si="11"/>
        <v/>
      </c>
      <c r="O39" s="50">
        <f t="shared" si="12"/>
        <v>-200</v>
      </c>
      <c r="P39" s="51">
        <f t="shared" si="13"/>
        <v>17530</v>
      </c>
      <c r="Q39" s="13">
        <f t="shared" si="4"/>
        <v>100</v>
      </c>
      <c r="R39" s="13" t="str">
        <f t="shared" si="14"/>
        <v/>
      </c>
      <c r="S39" s="14">
        <f t="shared" si="15"/>
        <v>-100</v>
      </c>
      <c r="T39" s="14">
        <f t="shared" si="16"/>
        <v>18733</v>
      </c>
      <c r="U39" s="67">
        <f t="shared" si="8"/>
        <v>100</v>
      </c>
      <c r="V39" s="67">
        <f t="shared" si="17"/>
        <v>288</v>
      </c>
      <c r="W39" s="67">
        <f t="shared" si="18"/>
        <v>188</v>
      </c>
      <c r="X39" s="67">
        <f t="shared" si="19"/>
        <v>7420</v>
      </c>
    </row>
    <row r="40" spans="2:24" x14ac:dyDescent="0.25">
      <c r="B40" s="15">
        <v>36</v>
      </c>
      <c r="C40" s="6">
        <v>43176</v>
      </c>
      <c r="D40" s="7">
        <v>0.63194444444444442</v>
      </c>
      <c r="E40" s="112" t="s">
        <v>233</v>
      </c>
      <c r="F40" s="9" t="s">
        <v>24</v>
      </c>
      <c r="G40" s="15">
        <v>5</v>
      </c>
      <c r="H40" s="9">
        <v>2</v>
      </c>
      <c r="I40" s="9" t="s">
        <v>240</v>
      </c>
      <c r="J40" s="9" t="s">
        <v>20</v>
      </c>
      <c r="K40" s="108">
        <v>3</v>
      </c>
      <c r="L40" s="109">
        <v>1.6</v>
      </c>
      <c r="M40" s="50">
        <f t="shared" si="0"/>
        <v>200</v>
      </c>
      <c r="N40" s="50">
        <f t="shared" si="11"/>
        <v>600</v>
      </c>
      <c r="O40" s="50">
        <f t="shared" si="12"/>
        <v>400</v>
      </c>
      <c r="P40" s="51">
        <f t="shared" si="13"/>
        <v>17930</v>
      </c>
      <c r="Q40" s="13">
        <f t="shared" si="4"/>
        <v>100</v>
      </c>
      <c r="R40" s="13" t="str">
        <f t="shared" si="14"/>
        <v/>
      </c>
      <c r="S40" s="14">
        <f t="shared" si="15"/>
        <v>-100</v>
      </c>
      <c r="T40" s="14">
        <f t="shared" si="16"/>
        <v>18633</v>
      </c>
      <c r="U40" s="67">
        <f t="shared" si="8"/>
        <v>100</v>
      </c>
      <c r="V40" s="67" t="str">
        <f t="shared" si="17"/>
        <v/>
      </c>
      <c r="W40" s="67">
        <f t="shared" si="18"/>
        <v>-100</v>
      </c>
      <c r="X40" s="67">
        <f t="shared" si="19"/>
        <v>7320</v>
      </c>
    </row>
    <row r="41" spans="2:24" x14ac:dyDescent="0.25">
      <c r="B41" s="15">
        <v>37</v>
      </c>
      <c r="C41" s="6">
        <v>43176</v>
      </c>
      <c r="D41" s="7">
        <v>0.6875</v>
      </c>
      <c r="E41" s="112" t="s">
        <v>233</v>
      </c>
      <c r="F41" s="9" t="s">
        <v>24</v>
      </c>
      <c r="G41" s="15">
        <v>7</v>
      </c>
      <c r="H41" s="9">
        <v>12</v>
      </c>
      <c r="I41" s="9" t="s">
        <v>241</v>
      </c>
      <c r="J41" s="9"/>
      <c r="K41" s="108"/>
      <c r="L41" s="109"/>
      <c r="M41" s="50">
        <f t="shared" si="0"/>
        <v>200</v>
      </c>
      <c r="N41" s="50" t="str">
        <f t="shared" si="11"/>
        <v/>
      </c>
      <c r="O41" s="50">
        <f t="shared" si="12"/>
        <v>-200</v>
      </c>
      <c r="P41" s="51">
        <f t="shared" si="13"/>
        <v>17730</v>
      </c>
      <c r="Q41" s="13">
        <f t="shared" si="4"/>
        <v>100</v>
      </c>
      <c r="R41" s="13" t="str">
        <f t="shared" si="14"/>
        <v/>
      </c>
      <c r="S41" s="14">
        <f t="shared" si="15"/>
        <v>-100</v>
      </c>
      <c r="T41" s="14">
        <f t="shared" si="16"/>
        <v>18533</v>
      </c>
      <c r="U41" s="67">
        <f t="shared" si="8"/>
        <v>100</v>
      </c>
      <c r="V41" s="67" t="str">
        <f t="shared" si="17"/>
        <v/>
      </c>
      <c r="W41" s="67">
        <f t="shared" si="18"/>
        <v>-100</v>
      </c>
      <c r="X41" s="67">
        <f t="shared" si="19"/>
        <v>7220</v>
      </c>
    </row>
    <row r="42" spans="2:24" x14ac:dyDescent="0.25">
      <c r="B42" s="15">
        <v>38</v>
      </c>
      <c r="C42" s="6">
        <v>43182</v>
      </c>
      <c r="D42" s="7">
        <v>0.89583333333333337</v>
      </c>
      <c r="E42" s="112" t="s">
        <v>232</v>
      </c>
      <c r="F42" s="9" t="s">
        <v>136</v>
      </c>
      <c r="G42" s="15">
        <v>7</v>
      </c>
      <c r="H42" s="9">
        <v>2</v>
      </c>
      <c r="I42" s="9" t="s">
        <v>137</v>
      </c>
      <c r="J42" s="9" t="s">
        <v>20</v>
      </c>
      <c r="K42" s="108">
        <v>10</v>
      </c>
      <c r="L42" s="109">
        <v>3.2</v>
      </c>
      <c r="M42" s="50">
        <f t="shared" si="0"/>
        <v>200</v>
      </c>
      <c r="N42" s="50">
        <f t="shared" si="11"/>
        <v>2000</v>
      </c>
      <c r="O42" s="50">
        <f t="shared" si="12"/>
        <v>1800</v>
      </c>
      <c r="P42" s="51">
        <f t="shared" si="13"/>
        <v>19530</v>
      </c>
      <c r="Q42" s="13">
        <f t="shared" si="4"/>
        <v>100</v>
      </c>
      <c r="R42" s="13" t="str">
        <f t="shared" si="14"/>
        <v/>
      </c>
      <c r="S42" s="14">
        <f t="shared" si="15"/>
        <v>-100</v>
      </c>
      <c r="T42" s="14">
        <f t="shared" si="16"/>
        <v>18433</v>
      </c>
      <c r="U42" s="67">
        <f t="shared" si="8"/>
        <v>100</v>
      </c>
      <c r="V42" s="67" t="str">
        <f t="shared" si="17"/>
        <v/>
      </c>
      <c r="W42" s="67">
        <f t="shared" si="18"/>
        <v>-100</v>
      </c>
      <c r="X42" s="67">
        <f t="shared" si="19"/>
        <v>7120</v>
      </c>
    </row>
    <row r="43" spans="2:24" x14ac:dyDescent="0.25">
      <c r="B43" s="15">
        <v>39</v>
      </c>
      <c r="C43" s="6">
        <v>43183</v>
      </c>
      <c r="D43" s="7">
        <v>0.60069444444444442</v>
      </c>
      <c r="E43" s="112" t="s">
        <v>233</v>
      </c>
      <c r="F43" s="9" t="s">
        <v>234</v>
      </c>
      <c r="G43" s="15">
        <v>4</v>
      </c>
      <c r="H43" s="9">
        <v>5</v>
      </c>
      <c r="I43" s="9" t="s">
        <v>242</v>
      </c>
      <c r="J43" s="9"/>
      <c r="K43" s="108"/>
      <c r="L43" s="109"/>
      <c r="M43" s="50">
        <f t="shared" si="0"/>
        <v>200</v>
      </c>
      <c r="N43" s="50" t="str">
        <f t="shared" si="11"/>
        <v/>
      </c>
      <c r="O43" s="50">
        <f t="shared" si="12"/>
        <v>-200</v>
      </c>
      <c r="P43" s="51">
        <f t="shared" si="13"/>
        <v>19330</v>
      </c>
      <c r="Q43" s="13">
        <f t="shared" si="4"/>
        <v>100</v>
      </c>
      <c r="R43" s="13" t="str">
        <f t="shared" si="14"/>
        <v/>
      </c>
      <c r="S43" s="14">
        <f t="shared" si="15"/>
        <v>-100</v>
      </c>
      <c r="T43" s="14">
        <f t="shared" si="16"/>
        <v>18333</v>
      </c>
      <c r="U43" s="67">
        <f t="shared" si="8"/>
        <v>100</v>
      </c>
      <c r="V43" s="67" t="str">
        <f t="shared" si="17"/>
        <v/>
      </c>
      <c r="W43" s="67">
        <f t="shared" si="18"/>
        <v>-100</v>
      </c>
      <c r="X43" s="67">
        <f t="shared" si="19"/>
        <v>7020</v>
      </c>
    </row>
    <row r="44" spans="2:24" x14ac:dyDescent="0.25">
      <c r="B44" s="15">
        <v>40</v>
      </c>
      <c r="C44" s="6">
        <v>43190</v>
      </c>
      <c r="D44" s="7">
        <v>0.55902777777777779</v>
      </c>
      <c r="E44" s="112" t="s">
        <v>232</v>
      </c>
      <c r="F44" s="9" t="s">
        <v>86</v>
      </c>
      <c r="G44" s="15">
        <v>2</v>
      </c>
      <c r="H44" s="9">
        <v>3</v>
      </c>
      <c r="I44" s="9" t="s">
        <v>139</v>
      </c>
      <c r="J44" s="9" t="s">
        <v>20</v>
      </c>
      <c r="K44" s="108">
        <v>5.0999999999999996</v>
      </c>
      <c r="L44" s="109">
        <v>1.9</v>
      </c>
      <c r="M44" s="50">
        <f t="shared" si="0"/>
        <v>200</v>
      </c>
      <c r="N44" s="50">
        <f t="shared" si="11"/>
        <v>1019.9999999999999</v>
      </c>
      <c r="O44" s="50">
        <f t="shared" si="12"/>
        <v>819.99999999999989</v>
      </c>
      <c r="P44" s="51">
        <f t="shared" si="13"/>
        <v>20150</v>
      </c>
      <c r="Q44" s="13">
        <f t="shared" si="4"/>
        <v>100</v>
      </c>
      <c r="R44" s="13" t="str">
        <f t="shared" si="14"/>
        <v/>
      </c>
      <c r="S44" s="14">
        <f t="shared" si="15"/>
        <v>-100</v>
      </c>
      <c r="T44" s="14">
        <f t="shared" si="16"/>
        <v>18233</v>
      </c>
      <c r="U44" s="67">
        <f t="shared" si="8"/>
        <v>100</v>
      </c>
      <c r="V44" s="67" t="str">
        <f t="shared" si="17"/>
        <v/>
      </c>
      <c r="W44" s="67">
        <f t="shared" si="18"/>
        <v>-100</v>
      </c>
      <c r="X44" s="67">
        <f t="shared" si="19"/>
        <v>6920</v>
      </c>
    </row>
    <row r="45" spans="2:24" x14ac:dyDescent="0.25">
      <c r="B45" s="15">
        <v>41</v>
      </c>
      <c r="C45" s="6">
        <v>43204</v>
      </c>
      <c r="D45" s="7">
        <v>0.69791666666666663</v>
      </c>
      <c r="E45" s="112" t="s">
        <v>233</v>
      </c>
      <c r="F45" s="9" t="s">
        <v>86</v>
      </c>
      <c r="G45" s="15">
        <v>8</v>
      </c>
      <c r="H45" s="9">
        <v>1</v>
      </c>
      <c r="I45" s="9" t="s">
        <v>243</v>
      </c>
      <c r="J45" s="9"/>
      <c r="K45" s="108"/>
      <c r="L45" s="109"/>
      <c r="M45" s="50">
        <f t="shared" si="0"/>
        <v>200</v>
      </c>
      <c r="N45" s="50" t="str">
        <f t="shared" si="11"/>
        <v/>
      </c>
      <c r="O45" s="50">
        <f t="shared" si="12"/>
        <v>-200</v>
      </c>
      <c r="P45" s="51">
        <f t="shared" si="13"/>
        <v>19950</v>
      </c>
      <c r="Q45" s="13">
        <f t="shared" si="4"/>
        <v>100</v>
      </c>
      <c r="R45" s="13" t="str">
        <f t="shared" si="14"/>
        <v/>
      </c>
      <c r="S45" s="14">
        <f t="shared" si="15"/>
        <v>-100</v>
      </c>
      <c r="T45" s="14">
        <f t="shared" si="16"/>
        <v>18133</v>
      </c>
      <c r="U45" s="67">
        <f t="shared" si="8"/>
        <v>100</v>
      </c>
      <c r="V45" s="67" t="str">
        <f t="shared" si="17"/>
        <v/>
      </c>
      <c r="W45" s="67">
        <f t="shared" si="18"/>
        <v>-100</v>
      </c>
      <c r="X45" s="67">
        <f t="shared" si="19"/>
        <v>6820</v>
      </c>
    </row>
    <row r="46" spans="2:24" x14ac:dyDescent="0.25">
      <c r="B46" s="15">
        <v>42</v>
      </c>
      <c r="C46" s="6">
        <v>43211</v>
      </c>
      <c r="D46" s="7">
        <v>0.66319444444444442</v>
      </c>
      <c r="E46" s="112" t="s">
        <v>232</v>
      </c>
      <c r="F46" s="9" t="s">
        <v>86</v>
      </c>
      <c r="G46" s="15">
        <v>7</v>
      </c>
      <c r="H46" s="9">
        <v>3</v>
      </c>
      <c r="I46" s="9" t="s">
        <v>223</v>
      </c>
      <c r="J46" s="9" t="s">
        <v>23</v>
      </c>
      <c r="K46" s="108"/>
      <c r="L46" s="109">
        <v>1.9</v>
      </c>
      <c r="M46" s="50">
        <f t="shared" si="0"/>
        <v>200</v>
      </c>
      <c r="N46" s="50" t="str">
        <f t="shared" si="11"/>
        <v/>
      </c>
      <c r="O46" s="50">
        <f t="shared" si="12"/>
        <v>-200</v>
      </c>
      <c r="P46" s="51">
        <f t="shared" si="13"/>
        <v>19750</v>
      </c>
      <c r="Q46" s="13">
        <f t="shared" si="4"/>
        <v>100</v>
      </c>
      <c r="R46" s="13" t="str">
        <f t="shared" si="14"/>
        <v/>
      </c>
      <c r="S46" s="14">
        <f t="shared" si="15"/>
        <v>-100</v>
      </c>
      <c r="T46" s="14">
        <f t="shared" si="16"/>
        <v>18033</v>
      </c>
      <c r="U46" s="67">
        <f t="shared" si="8"/>
        <v>100</v>
      </c>
      <c r="V46" s="67">
        <f t="shared" si="17"/>
        <v>266</v>
      </c>
      <c r="W46" s="67">
        <f t="shared" si="18"/>
        <v>166</v>
      </c>
      <c r="X46" s="67">
        <f t="shared" si="19"/>
        <v>6986</v>
      </c>
    </row>
    <row r="47" spans="2:24" x14ac:dyDescent="0.25">
      <c r="B47" s="15">
        <v>43</v>
      </c>
      <c r="C47" s="6">
        <v>43211</v>
      </c>
      <c r="D47" s="7">
        <v>0.69097222222222221</v>
      </c>
      <c r="E47" s="112" t="s">
        <v>232</v>
      </c>
      <c r="F47" s="9" t="s">
        <v>86</v>
      </c>
      <c r="G47" s="15">
        <v>8</v>
      </c>
      <c r="H47" s="9">
        <v>2</v>
      </c>
      <c r="I47" s="9" t="s">
        <v>67</v>
      </c>
      <c r="J47" s="9" t="s">
        <v>20</v>
      </c>
      <c r="K47" s="108">
        <v>2.2999999999999998</v>
      </c>
      <c r="L47" s="109">
        <v>1.4</v>
      </c>
      <c r="M47" s="50">
        <f t="shared" si="0"/>
        <v>200</v>
      </c>
      <c r="N47" s="50">
        <f t="shared" si="11"/>
        <v>459.99999999999994</v>
      </c>
      <c r="O47" s="50">
        <f t="shared" si="12"/>
        <v>259.99999999999994</v>
      </c>
      <c r="P47" s="51">
        <f t="shared" si="13"/>
        <v>20010</v>
      </c>
      <c r="Q47" s="13">
        <f t="shared" si="4"/>
        <v>100</v>
      </c>
      <c r="R47" s="13">
        <f t="shared" si="14"/>
        <v>1264.9999999999998</v>
      </c>
      <c r="S47" s="14">
        <f t="shared" si="15"/>
        <v>1164.9999999999998</v>
      </c>
      <c r="T47" s="14">
        <f t="shared" si="16"/>
        <v>19198</v>
      </c>
      <c r="U47" s="67">
        <f t="shared" si="8"/>
        <v>100</v>
      </c>
      <c r="V47" s="67">
        <f t="shared" si="17"/>
        <v>238</v>
      </c>
      <c r="W47" s="67">
        <f t="shared" si="18"/>
        <v>138</v>
      </c>
      <c r="X47" s="67">
        <f t="shared" si="19"/>
        <v>7124</v>
      </c>
    </row>
    <row r="48" spans="2:24" x14ac:dyDescent="0.25">
      <c r="B48" s="15">
        <v>44</v>
      </c>
      <c r="C48" s="6">
        <v>43215</v>
      </c>
      <c r="D48" s="7">
        <v>0.56597222222222221</v>
      </c>
      <c r="E48" s="112" t="s">
        <v>232</v>
      </c>
      <c r="F48" s="9" t="s">
        <v>24</v>
      </c>
      <c r="G48" s="15">
        <v>2</v>
      </c>
      <c r="H48" s="9">
        <v>4</v>
      </c>
      <c r="I48" s="9" t="s">
        <v>224</v>
      </c>
      <c r="J48" s="9" t="s">
        <v>20</v>
      </c>
      <c r="K48" s="108">
        <v>5.5</v>
      </c>
      <c r="L48" s="109">
        <v>1.7</v>
      </c>
      <c r="M48" s="50">
        <f t="shared" si="0"/>
        <v>200</v>
      </c>
      <c r="N48" s="50">
        <f t="shared" si="11"/>
        <v>1100</v>
      </c>
      <c r="O48" s="50">
        <f t="shared" si="12"/>
        <v>900</v>
      </c>
      <c r="P48" s="51">
        <f t="shared" si="13"/>
        <v>20910</v>
      </c>
      <c r="Q48" s="13">
        <f t="shared" si="4"/>
        <v>100</v>
      </c>
      <c r="R48" s="13">
        <f t="shared" si="14"/>
        <v>2750</v>
      </c>
      <c r="S48" s="14">
        <f t="shared" si="15"/>
        <v>2650</v>
      </c>
      <c r="T48" s="14">
        <f t="shared" si="16"/>
        <v>21848</v>
      </c>
      <c r="U48" s="67">
        <f t="shared" si="8"/>
        <v>100</v>
      </c>
      <c r="V48" s="67">
        <f t="shared" si="17"/>
        <v>340</v>
      </c>
      <c r="W48" s="67">
        <f t="shared" si="18"/>
        <v>240</v>
      </c>
      <c r="X48" s="67">
        <f t="shared" si="19"/>
        <v>7364</v>
      </c>
    </row>
    <row r="49" spans="2:24" x14ac:dyDescent="0.25">
      <c r="B49" s="15">
        <v>45</v>
      </c>
      <c r="C49" s="6">
        <v>43218</v>
      </c>
      <c r="D49" s="7">
        <v>0.52777777777777779</v>
      </c>
      <c r="E49" s="112" t="s">
        <v>232</v>
      </c>
      <c r="F49" s="9" t="s">
        <v>86</v>
      </c>
      <c r="G49" s="15">
        <v>2</v>
      </c>
      <c r="H49" s="9">
        <v>6</v>
      </c>
      <c r="I49" s="9" t="s">
        <v>87</v>
      </c>
      <c r="J49" s="9" t="s">
        <v>20</v>
      </c>
      <c r="K49" s="108">
        <v>5</v>
      </c>
      <c r="L49" s="109">
        <v>2</v>
      </c>
      <c r="M49" s="50">
        <f t="shared" si="0"/>
        <v>200</v>
      </c>
      <c r="N49" s="50">
        <f t="shared" si="11"/>
        <v>1000</v>
      </c>
      <c r="O49" s="50">
        <f t="shared" si="12"/>
        <v>800</v>
      </c>
      <c r="P49" s="51">
        <f t="shared" si="13"/>
        <v>21710</v>
      </c>
      <c r="Q49" s="13">
        <f t="shared" si="4"/>
        <v>100</v>
      </c>
      <c r="R49" s="13">
        <f t="shared" si="14"/>
        <v>1100</v>
      </c>
      <c r="S49" s="14">
        <f t="shared" si="15"/>
        <v>1000</v>
      </c>
      <c r="T49" s="14">
        <f t="shared" si="16"/>
        <v>22848</v>
      </c>
      <c r="U49" s="67">
        <f t="shared" si="8"/>
        <v>100</v>
      </c>
      <c r="V49" s="67">
        <f t="shared" si="17"/>
        <v>260</v>
      </c>
      <c r="W49" s="67">
        <f t="shared" si="18"/>
        <v>160</v>
      </c>
      <c r="X49" s="115">
        <f t="shared" si="19"/>
        <v>7524</v>
      </c>
    </row>
    <row r="50" spans="2:24" x14ac:dyDescent="0.25">
      <c r="B50" s="15">
        <v>46</v>
      </c>
      <c r="C50" s="6">
        <v>43225</v>
      </c>
      <c r="D50" s="7">
        <v>0.64861111111111114</v>
      </c>
      <c r="E50" s="112" t="s">
        <v>232</v>
      </c>
      <c r="F50" s="9" t="s">
        <v>24</v>
      </c>
      <c r="G50" s="15">
        <v>7</v>
      </c>
      <c r="H50" s="9">
        <v>8</v>
      </c>
      <c r="I50" s="9" t="s">
        <v>225</v>
      </c>
      <c r="J50" s="9" t="s">
        <v>20</v>
      </c>
      <c r="K50" s="108">
        <v>2.2000000000000002</v>
      </c>
      <c r="L50" s="109">
        <v>1.3</v>
      </c>
      <c r="M50" s="50">
        <f t="shared" si="0"/>
        <v>200</v>
      </c>
      <c r="N50" s="50">
        <f t="shared" si="11"/>
        <v>440.00000000000006</v>
      </c>
      <c r="O50" s="50">
        <f t="shared" si="12"/>
        <v>240.00000000000006</v>
      </c>
      <c r="P50" s="51">
        <f t="shared" si="13"/>
        <v>21950</v>
      </c>
      <c r="Q50" s="13">
        <f t="shared" si="4"/>
        <v>100</v>
      </c>
      <c r="R50" s="13" t="str">
        <f t="shared" si="14"/>
        <v/>
      </c>
      <c r="S50" s="14">
        <f t="shared" si="15"/>
        <v>-100</v>
      </c>
      <c r="T50" s="14">
        <f t="shared" si="16"/>
        <v>22748</v>
      </c>
      <c r="U50" s="67">
        <f t="shared" si="8"/>
        <v>100</v>
      </c>
      <c r="V50" s="67" t="str">
        <f t="shared" si="17"/>
        <v/>
      </c>
      <c r="W50" s="67">
        <f t="shared" si="18"/>
        <v>-100</v>
      </c>
      <c r="X50" s="67">
        <f t="shared" si="19"/>
        <v>7424</v>
      </c>
    </row>
    <row r="51" spans="2:24" x14ac:dyDescent="0.25">
      <c r="B51" s="15">
        <v>47</v>
      </c>
      <c r="C51" s="6">
        <v>43239</v>
      </c>
      <c r="D51" s="7">
        <v>0.61805555555555558</v>
      </c>
      <c r="E51" s="112" t="s">
        <v>232</v>
      </c>
      <c r="F51" s="9" t="s">
        <v>24</v>
      </c>
      <c r="G51" s="15">
        <v>6</v>
      </c>
      <c r="H51" s="9">
        <v>1</v>
      </c>
      <c r="I51" s="9" t="s">
        <v>67</v>
      </c>
      <c r="J51" s="9"/>
      <c r="K51" s="108"/>
      <c r="L51" s="109"/>
      <c r="M51" s="50">
        <f t="shared" si="0"/>
        <v>200</v>
      </c>
      <c r="N51" s="50" t="str">
        <f t="shared" si="11"/>
        <v/>
      </c>
      <c r="O51" s="50">
        <f t="shared" si="12"/>
        <v>-200</v>
      </c>
      <c r="P51" s="51">
        <f t="shared" si="13"/>
        <v>21750</v>
      </c>
      <c r="Q51" s="13">
        <f t="shared" si="4"/>
        <v>100</v>
      </c>
      <c r="R51" s="13" t="str">
        <f t="shared" si="14"/>
        <v/>
      </c>
      <c r="S51" s="14">
        <f t="shared" si="15"/>
        <v>-100</v>
      </c>
      <c r="T51" s="14">
        <f t="shared" si="16"/>
        <v>22648</v>
      </c>
      <c r="U51" s="67">
        <f t="shared" si="8"/>
        <v>100</v>
      </c>
      <c r="V51" s="67" t="str">
        <f t="shared" si="17"/>
        <v/>
      </c>
      <c r="W51" s="67">
        <f t="shared" si="18"/>
        <v>-100</v>
      </c>
      <c r="X51" s="67">
        <f t="shared" si="19"/>
        <v>7324</v>
      </c>
    </row>
    <row r="52" spans="2:24" x14ac:dyDescent="0.25">
      <c r="B52" s="15">
        <v>48</v>
      </c>
      <c r="C52" s="6">
        <v>43260</v>
      </c>
      <c r="D52" s="7">
        <v>0.58680555555555558</v>
      </c>
      <c r="E52" s="112" t="s">
        <v>232</v>
      </c>
      <c r="F52" s="9" t="s">
        <v>24</v>
      </c>
      <c r="G52" s="15">
        <v>5</v>
      </c>
      <c r="H52" s="9">
        <v>1</v>
      </c>
      <c r="I52" s="9" t="s">
        <v>226</v>
      </c>
      <c r="J52" s="9"/>
      <c r="K52" s="108"/>
      <c r="L52" s="109"/>
      <c r="M52" s="50">
        <f t="shared" si="0"/>
        <v>200</v>
      </c>
      <c r="N52" s="50" t="str">
        <f t="shared" si="11"/>
        <v/>
      </c>
      <c r="O52" s="50">
        <f t="shared" si="12"/>
        <v>-200</v>
      </c>
      <c r="P52" s="51">
        <f t="shared" si="13"/>
        <v>21550</v>
      </c>
      <c r="Q52" s="13">
        <f t="shared" si="4"/>
        <v>100</v>
      </c>
      <c r="R52" s="13" t="str">
        <f t="shared" si="14"/>
        <v/>
      </c>
      <c r="S52" s="14">
        <f t="shared" si="15"/>
        <v>-100</v>
      </c>
      <c r="T52" s="14">
        <f t="shared" si="16"/>
        <v>22548</v>
      </c>
      <c r="U52" s="67">
        <f t="shared" si="8"/>
        <v>100</v>
      </c>
      <c r="V52" s="67" t="str">
        <f t="shared" si="17"/>
        <v/>
      </c>
      <c r="W52" s="67">
        <f t="shared" si="18"/>
        <v>-100</v>
      </c>
      <c r="X52" s="67">
        <f t="shared" si="19"/>
        <v>7224</v>
      </c>
    </row>
    <row r="53" spans="2:24" x14ac:dyDescent="0.25">
      <c r="B53" s="15">
        <v>49</v>
      </c>
      <c r="C53" s="6">
        <v>43281</v>
      </c>
      <c r="D53" s="7">
        <v>0.58680555555555558</v>
      </c>
      <c r="E53" s="112" t="s">
        <v>232</v>
      </c>
      <c r="F53" s="9" t="s">
        <v>86</v>
      </c>
      <c r="G53" s="15">
        <v>5</v>
      </c>
      <c r="H53" s="9">
        <v>7</v>
      </c>
      <c r="I53" s="9" t="s">
        <v>227</v>
      </c>
      <c r="J53" s="9" t="s">
        <v>20</v>
      </c>
      <c r="K53" s="108">
        <v>2.2999999999999998</v>
      </c>
      <c r="L53" s="109">
        <v>1.3</v>
      </c>
      <c r="M53" s="50">
        <f t="shared" si="0"/>
        <v>200</v>
      </c>
      <c r="N53" s="50">
        <f t="shared" si="11"/>
        <v>459.99999999999994</v>
      </c>
      <c r="O53" s="50">
        <f t="shared" si="12"/>
        <v>259.99999999999994</v>
      </c>
      <c r="P53" s="51">
        <f t="shared" si="13"/>
        <v>21810</v>
      </c>
      <c r="Q53" s="13">
        <f t="shared" si="4"/>
        <v>100</v>
      </c>
      <c r="R53" s="13" t="str">
        <f t="shared" si="14"/>
        <v/>
      </c>
      <c r="S53" s="14">
        <f t="shared" si="15"/>
        <v>-100</v>
      </c>
      <c r="T53" s="14">
        <f t="shared" si="16"/>
        <v>22448</v>
      </c>
      <c r="U53" s="67">
        <f t="shared" si="8"/>
        <v>100</v>
      </c>
      <c r="V53" s="67" t="str">
        <f t="shared" si="17"/>
        <v/>
      </c>
      <c r="W53" s="67">
        <f t="shared" si="18"/>
        <v>-100</v>
      </c>
      <c r="X53" s="67">
        <f t="shared" si="19"/>
        <v>7124</v>
      </c>
    </row>
    <row r="54" spans="2:24" x14ac:dyDescent="0.25">
      <c r="B54" s="15">
        <v>50</v>
      </c>
      <c r="C54" s="6">
        <v>43288</v>
      </c>
      <c r="D54" s="7">
        <v>0.54166666666666663</v>
      </c>
      <c r="E54" s="112" t="s">
        <v>233</v>
      </c>
      <c r="F54" s="9" t="s">
        <v>24</v>
      </c>
      <c r="G54" s="15">
        <v>3</v>
      </c>
      <c r="H54" s="9">
        <v>4</v>
      </c>
      <c r="I54" s="9" t="s">
        <v>244</v>
      </c>
      <c r="J54" s="9"/>
      <c r="K54" s="108"/>
      <c r="L54" s="109"/>
      <c r="M54" s="50">
        <f t="shared" si="0"/>
        <v>200</v>
      </c>
      <c r="N54" s="50" t="str">
        <f t="shared" ref="N54:N56" si="20">IF(J54&lt;&gt;"WON","",M54*K54)</f>
        <v/>
      </c>
      <c r="O54" s="50">
        <f t="shared" ref="O54:O56" si="21">IF(N54="",M54*-1,N54-M54)</f>
        <v>-200</v>
      </c>
      <c r="P54" s="51">
        <f t="shared" ref="P54:P56" si="22">P53+O54</f>
        <v>21610</v>
      </c>
      <c r="Q54" s="13">
        <f t="shared" si="4"/>
        <v>100</v>
      </c>
      <c r="R54" s="13" t="str">
        <f t="shared" ref="R54:R56" si="23">IF(OR(K54="",K55=""),"",((K54*Q54)*K55))</f>
        <v/>
      </c>
      <c r="S54" s="14">
        <f t="shared" ref="S54:S56" si="24">IF(R54="",Q54*-1,R54-Q54)</f>
        <v>-100</v>
      </c>
      <c r="T54" s="14">
        <f t="shared" ref="T54:T56" si="25">T53+S54</f>
        <v>22348</v>
      </c>
      <c r="U54" s="67">
        <f t="shared" si="8"/>
        <v>100</v>
      </c>
      <c r="V54" s="67" t="str">
        <f t="shared" ref="V54:V56" si="26">IF(OR(L54="",L55=""),"",((L54*U54)*L55))</f>
        <v/>
      </c>
      <c r="W54" s="67">
        <f t="shared" ref="W54:W56" si="27">IF(V54="",U54*-1,V54-U54)</f>
        <v>-100</v>
      </c>
      <c r="X54" s="67">
        <f t="shared" ref="X54:X56" si="28">X53+W54</f>
        <v>7024</v>
      </c>
    </row>
    <row r="55" spans="2:24" x14ac:dyDescent="0.25">
      <c r="B55" s="15">
        <v>51</v>
      </c>
      <c r="C55" s="6">
        <v>43288</v>
      </c>
      <c r="D55" s="7">
        <v>0.56597222222222221</v>
      </c>
      <c r="E55" s="112" t="s">
        <v>232</v>
      </c>
      <c r="F55" s="9" t="s">
        <v>24</v>
      </c>
      <c r="G55" s="15">
        <v>4</v>
      </c>
      <c r="H55" s="9">
        <v>4</v>
      </c>
      <c r="I55" s="9" t="s">
        <v>228</v>
      </c>
      <c r="J55" s="9" t="s">
        <v>23</v>
      </c>
      <c r="K55" s="108"/>
      <c r="L55" s="109">
        <v>1.5</v>
      </c>
      <c r="M55" s="50">
        <f t="shared" ref="M55:M62" si="29">IF(E55&lt;&gt;"TZ-Special",$M$2,($M$2*$N$2))</f>
        <v>200</v>
      </c>
      <c r="N55" s="50" t="str">
        <f t="shared" si="20"/>
        <v/>
      </c>
      <c r="O55" s="50">
        <f t="shared" si="21"/>
        <v>-200</v>
      </c>
      <c r="P55" s="51">
        <f t="shared" si="22"/>
        <v>21410</v>
      </c>
      <c r="Q55" s="13">
        <f t="shared" si="4"/>
        <v>100</v>
      </c>
      <c r="R55" s="13" t="str">
        <f t="shared" si="23"/>
        <v/>
      </c>
      <c r="S55" s="14">
        <f t="shared" si="24"/>
        <v>-100</v>
      </c>
      <c r="T55" s="14">
        <f t="shared" si="25"/>
        <v>22248</v>
      </c>
      <c r="U55" s="67">
        <f t="shared" si="8"/>
        <v>100</v>
      </c>
      <c r="V55" s="67" t="str">
        <f t="shared" si="26"/>
        <v/>
      </c>
      <c r="W55" s="67">
        <f t="shared" si="27"/>
        <v>-100</v>
      </c>
      <c r="X55" s="67">
        <f t="shared" si="28"/>
        <v>6924</v>
      </c>
    </row>
    <row r="56" spans="2:24" x14ac:dyDescent="0.25">
      <c r="B56" s="15">
        <v>52</v>
      </c>
      <c r="C56" s="6">
        <v>43288</v>
      </c>
      <c r="D56" s="7">
        <v>0.69444444444444453</v>
      </c>
      <c r="E56" s="112" t="s">
        <v>232</v>
      </c>
      <c r="F56" s="9" t="s">
        <v>24</v>
      </c>
      <c r="G56" s="15">
        <v>9</v>
      </c>
      <c r="H56" s="9">
        <v>8</v>
      </c>
      <c r="I56" s="9" t="s">
        <v>229</v>
      </c>
      <c r="J56" s="9"/>
      <c r="K56" s="108"/>
      <c r="L56" s="109"/>
      <c r="M56" s="50">
        <f t="shared" si="29"/>
        <v>200</v>
      </c>
      <c r="N56" s="50" t="str">
        <f t="shared" si="20"/>
        <v/>
      </c>
      <c r="O56" s="50">
        <f t="shared" si="21"/>
        <v>-200</v>
      </c>
      <c r="P56" s="51">
        <f t="shared" si="22"/>
        <v>21210</v>
      </c>
      <c r="Q56" s="13">
        <f t="shared" si="4"/>
        <v>100</v>
      </c>
      <c r="R56" s="13" t="str">
        <f t="shared" si="23"/>
        <v/>
      </c>
      <c r="S56" s="14">
        <f t="shared" si="24"/>
        <v>-100</v>
      </c>
      <c r="T56" s="14">
        <f t="shared" si="25"/>
        <v>22148</v>
      </c>
      <c r="U56" s="67">
        <f t="shared" si="8"/>
        <v>100</v>
      </c>
      <c r="V56" s="67" t="str">
        <f t="shared" si="26"/>
        <v/>
      </c>
      <c r="W56" s="67">
        <f t="shared" si="27"/>
        <v>-100</v>
      </c>
      <c r="X56" s="67">
        <f t="shared" si="28"/>
        <v>6824</v>
      </c>
    </row>
    <row r="57" spans="2:24" x14ac:dyDescent="0.25">
      <c r="B57" s="15">
        <v>53</v>
      </c>
      <c r="C57" s="6">
        <v>43295</v>
      </c>
      <c r="D57" s="7">
        <v>0.51736111111111105</v>
      </c>
      <c r="E57" s="112" t="s">
        <v>233</v>
      </c>
      <c r="F57" s="9" t="s">
        <v>86</v>
      </c>
      <c r="G57" s="15">
        <v>2</v>
      </c>
      <c r="H57" s="9">
        <v>7</v>
      </c>
      <c r="I57" s="9" t="s">
        <v>245</v>
      </c>
      <c r="J57" s="9" t="s">
        <v>20</v>
      </c>
      <c r="K57" s="108">
        <v>4</v>
      </c>
      <c r="L57" s="109">
        <v>1.6</v>
      </c>
      <c r="M57" s="50">
        <f t="shared" si="29"/>
        <v>200</v>
      </c>
      <c r="N57" s="50">
        <f t="shared" ref="N57:N62" si="30">IF(J57&lt;&gt;"WON","",M57*K57)</f>
        <v>800</v>
      </c>
      <c r="O57" s="50">
        <f t="shared" ref="O57:O62" si="31">IF(N57="",M57*-1,N57-M57)</f>
        <v>600</v>
      </c>
      <c r="P57" s="51">
        <f t="shared" ref="P57:P62" si="32">P56+O57</f>
        <v>21810</v>
      </c>
      <c r="Q57" s="13">
        <f t="shared" si="4"/>
        <v>100</v>
      </c>
      <c r="R57" s="13">
        <f t="shared" ref="R57:R62" si="33">IF(OR(K57="",K58=""),"",((K57*Q57)*K58))</f>
        <v>1400</v>
      </c>
      <c r="S57" s="14">
        <f t="shared" ref="S57:S62" si="34">IF(R57="",Q57*-1,R57-Q57)</f>
        <v>1300</v>
      </c>
      <c r="T57" s="14">
        <f t="shared" ref="T57:T62" si="35">T56+S57</f>
        <v>23448</v>
      </c>
      <c r="U57" s="67">
        <f t="shared" si="8"/>
        <v>100</v>
      </c>
      <c r="V57" s="67">
        <f t="shared" ref="V57:V62" si="36">IF(OR(L57="",L58=""),"",((L57*U57)*L58))</f>
        <v>288</v>
      </c>
      <c r="W57" s="67">
        <f t="shared" ref="W57:W62" si="37">IF(V57="",U57*-1,V57-U57)</f>
        <v>188</v>
      </c>
      <c r="X57" s="67">
        <f t="shared" ref="X57:X62" si="38">X56+W57</f>
        <v>7012</v>
      </c>
    </row>
    <row r="58" spans="2:24" x14ac:dyDescent="0.25">
      <c r="B58" s="15">
        <v>54</v>
      </c>
      <c r="C58" s="6">
        <v>43295</v>
      </c>
      <c r="D58" s="7">
        <v>0.64583333333333337</v>
      </c>
      <c r="E58" s="112" t="s">
        <v>232</v>
      </c>
      <c r="F58" s="9" t="s">
        <v>86</v>
      </c>
      <c r="G58" s="15">
        <v>7</v>
      </c>
      <c r="H58" s="9">
        <v>1</v>
      </c>
      <c r="I58" s="9" t="s">
        <v>230</v>
      </c>
      <c r="J58" s="9" t="s">
        <v>20</v>
      </c>
      <c r="K58" s="108">
        <v>3.5</v>
      </c>
      <c r="L58" s="109">
        <v>1.8</v>
      </c>
      <c r="M58" s="50">
        <f t="shared" si="29"/>
        <v>200</v>
      </c>
      <c r="N58" s="50">
        <f t="shared" si="30"/>
        <v>700</v>
      </c>
      <c r="O58" s="50">
        <f t="shared" si="31"/>
        <v>500</v>
      </c>
      <c r="P58" s="51">
        <f t="shared" si="32"/>
        <v>22310</v>
      </c>
      <c r="Q58" s="13">
        <f t="shared" si="4"/>
        <v>100</v>
      </c>
      <c r="R58" s="13">
        <f t="shared" si="33"/>
        <v>1400</v>
      </c>
      <c r="S58" s="14">
        <f t="shared" si="34"/>
        <v>1300</v>
      </c>
      <c r="T58" s="115">
        <f t="shared" si="35"/>
        <v>24748</v>
      </c>
      <c r="U58" s="67">
        <f t="shared" si="8"/>
        <v>100</v>
      </c>
      <c r="V58" s="67">
        <f t="shared" si="36"/>
        <v>288</v>
      </c>
      <c r="W58" s="67">
        <f t="shared" si="37"/>
        <v>188</v>
      </c>
      <c r="X58" s="67">
        <f t="shared" si="38"/>
        <v>7200</v>
      </c>
    </row>
    <row r="59" spans="2:24" x14ac:dyDescent="0.25">
      <c r="B59" s="15">
        <v>55</v>
      </c>
      <c r="C59" s="6">
        <v>43302</v>
      </c>
      <c r="D59" s="7">
        <v>0.49652777777777773</v>
      </c>
      <c r="E59" s="112" t="s">
        <v>232</v>
      </c>
      <c r="F59" s="9" t="s">
        <v>24</v>
      </c>
      <c r="G59" s="15">
        <v>1</v>
      </c>
      <c r="H59" s="9">
        <v>3</v>
      </c>
      <c r="I59" s="9" t="s">
        <v>231</v>
      </c>
      <c r="J59" s="9" t="s">
        <v>20</v>
      </c>
      <c r="K59" s="108">
        <v>4</v>
      </c>
      <c r="L59" s="109">
        <v>1.6</v>
      </c>
      <c r="M59" s="50">
        <f t="shared" si="29"/>
        <v>200</v>
      </c>
      <c r="N59" s="50">
        <f t="shared" si="30"/>
        <v>800</v>
      </c>
      <c r="O59" s="50">
        <f t="shared" si="31"/>
        <v>600</v>
      </c>
      <c r="P59" s="51">
        <f t="shared" si="32"/>
        <v>22910</v>
      </c>
      <c r="Q59" s="13">
        <f t="shared" si="4"/>
        <v>100</v>
      </c>
      <c r="R59" s="13" t="str">
        <f t="shared" si="33"/>
        <v/>
      </c>
      <c r="S59" s="14">
        <f t="shared" si="34"/>
        <v>-100</v>
      </c>
      <c r="T59" s="14">
        <f t="shared" si="35"/>
        <v>24648</v>
      </c>
      <c r="U59" s="67">
        <f t="shared" si="8"/>
        <v>100</v>
      </c>
      <c r="V59" s="67" t="str">
        <f t="shared" si="36"/>
        <v/>
      </c>
      <c r="W59" s="67">
        <f t="shared" si="37"/>
        <v>-100</v>
      </c>
      <c r="X59" s="67">
        <f t="shared" si="38"/>
        <v>7100</v>
      </c>
    </row>
    <row r="60" spans="2:24" x14ac:dyDescent="0.25">
      <c r="B60" s="15">
        <v>56</v>
      </c>
      <c r="C60" s="6">
        <v>43309</v>
      </c>
      <c r="D60" s="7">
        <v>0.57291666666666663</v>
      </c>
      <c r="E60" s="112" t="s">
        <v>232</v>
      </c>
      <c r="F60" s="9" t="s">
        <v>31</v>
      </c>
      <c r="G60" s="15">
        <v>4</v>
      </c>
      <c r="H60" s="9">
        <v>3</v>
      </c>
      <c r="I60" s="9" t="s">
        <v>271</v>
      </c>
      <c r="J60" s="9"/>
      <c r="K60" s="108"/>
      <c r="L60" s="109"/>
      <c r="M60" s="50">
        <f t="shared" si="29"/>
        <v>200</v>
      </c>
      <c r="N60" s="50" t="str">
        <f t="shared" si="30"/>
        <v/>
      </c>
      <c r="O60" s="50">
        <f t="shared" si="31"/>
        <v>-200</v>
      </c>
      <c r="P60" s="51">
        <f t="shared" si="32"/>
        <v>22710</v>
      </c>
      <c r="Q60" s="13">
        <f t="shared" si="4"/>
        <v>100</v>
      </c>
      <c r="R60" s="13" t="str">
        <f t="shared" si="33"/>
        <v/>
      </c>
      <c r="S60" s="14">
        <f t="shared" si="34"/>
        <v>-100</v>
      </c>
      <c r="T60" s="14">
        <f t="shared" si="35"/>
        <v>24548</v>
      </c>
      <c r="U60" s="67">
        <f t="shared" si="8"/>
        <v>100</v>
      </c>
      <c r="V60" s="67" t="str">
        <f t="shared" si="36"/>
        <v/>
      </c>
      <c r="W60" s="67">
        <f t="shared" si="37"/>
        <v>-100</v>
      </c>
      <c r="X60" s="67">
        <f t="shared" si="38"/>
        <v>7000</v>
      </c>
    </row>
    <row r="61" spans="2:24" x14ac:dyDescent="0.25">
      <c r="B61" s="15">
        <v>57</v>
      </c>
      <c r="C61" s="6">
        <v>43309</v>
      </c>
      <c r="D61" s="7">
        <v>0.68055555555555547</v>
      </c>
      <c r="E61" s="112" t="s">
        <v>232</v>
      </c>
      <c r="F61" s="9" t="s">
        <v>31</v>
      </c>
      <c r="G61" s="15">
        <v>8</v>
      </c>
      <c r="H61" s="9">
        <v>1</v>
      </c>
      <c r="I61" s="9" t="s">
        <v>272</v>
      </c>
      <c r="J61" s="9" t="s">
        <v>20</v>
      </c>
      <c r="K61" s="108">
        <v>5.0999999999999996</v>
      </c>
      <c r="L61" s="109">
        <v>2.1</v>
      </c>
      <c r="M61" s="50">
        <f t="shared" si="29"/>
        <v>200</v>
      </c>
      <c r="N61" s="50">
        <f t="shared" si="30"/>
        <v>1019.9999999999999</v>
      </c>
      <c r="O61" s="50">
        <f t="shared" si="31"/>
        <v>819.99999999999989</v>
      </c>
      <c r="P61" s="115">
        <f t="shared" si="32"/>
        <v>23530</v>
      </c>
      <c r="Q61" s="13">
        <f t="shared" si="4"/>
        <v>100</v>
      </c>
      <c r="R61" s="13" t="str">
        <f t="shared" si="33"/>
        <v/>
      </c>
      <c r="S61" s="14">
        <f t="shared" si="34"/>
        <v>-100</v>
      </c>
      <c r="T61" s="14">
        <f t="shared" si="35"/>
        <v>24448</v>
      </c>
      <c r="U61" s="67">
        <f t="shared" si="8"/>
        <v>100</v>
      </c>
      <c r="V61" s="67">
        <f t="shared" si="36"/>
        <v>357</v>
      </c>
      <c r="W61" s="67">
        <f t="shared" si="37"/>
        <v>257</v>
      </c>
      <c r="X61" s="67">
        <f t="shared" si="38"/>
        <v>7257</v>
      </c>
    </row>
    <row r="62" spans="2:24" x14ac:dyDescent="0.25">
      <c r="B62" s="15">
        <v>58</v>
      </c>
      <c r="C62" s="6">
        <v>43309</v>
      </c>
      <c r="D62" s="7">
        <v>0.70486111111111116</v>
      </c>
      <c r="E62" s="112" t="s">
        <v>233</v>
      </c>
      <c r="F62" s="9" t="s">
        <v>31</v>
      </c>
      <c r="G62" s="15">
        <v>9</v>
      </c>
      <c r="H62" s="9">
        <v>12</v>
      </c>
      <c r="I62" s="9" t="s">
        <v>273</v>
      </c>
      <c r="J62" s="9" t="s">
        <v>28</v>
      </c>
      <c r="K62" s="108"/>
      <c r="L62" s="109">
        <v>1.7</v>
      </c>
      <c r="M62" s="50">
        <f t="shared" si="29"/>
        <v>200</v>
      </c>
      <c r="N62" s="50" t="str">
        <f t="shared" si="30"/>
        <v/>
      </c>
      <c r="O62" s="50">
        <f t="shared" si="31"/>
        <v>-200</v>
      </c>
      <c r="P62" s="51">
        <f t="shared" si="32"/>
        <v>23330</v>
      </c>
      <c r="Q62" s="13">
        <f t="shared" si="4"/>
        <v>100</v>
      </c>
      <c r="R62" s="13" t="str">
        <f t="shared" si="33"/>
        <v/>
      </c>
      <c r="S62" s="14">
        <f t="shared" si="34"/>
        <v>-100</v>
      </c>
      <c r="T62" s="14">
        <f t="shared" si="35"/>
        <v>24348</v>
      </c>
      <c r="U62" s="67">
        <f t="shared" si="8"/>
        <v>100</v>
      </c>
      <c r="V62" s="67" t="str">
        <f t="shared" si="36"/>
        <v/>
      </c>
      <c r="W62" s="67">
        <f t="shared" si="37"/>
        <v>-100</v>
      </c>
      <c r="X62" s="67">
        <f t="shared" si="38"/>
        <v>7157</v>
      </c>
    </row>
    <row r="64" spans="2:24" ht="18" customHeight="1" x14ac:dyDescent="0.25">
      <c r="M64" s="52">
        <f>SUBTOTAL(9,M5:M63)</f>
        <v>11600</v>
      </c>
      <c r="N64" s="52">
        <f>SUBTOTAL(9,N5:N63)</f>
        <v>24930</v>
      </c>
      <c r="O64" s="52">
        <f>SUBTOTAL(9,O5:O63)</f>
        <v>13330</v>
      </c>
      <c r="Q64" s="43">
        <f>SUBTOTAL(9,Q5:Q63)</f>
        <v>5800</v>
      </c>
      <c r="R64" s="43">
        <f>SUBTOTAL(9,R5:R63)</f>
        <v>20148</v>
      </c>
      <c r="S64" s="43">
        <f>SUBTOTAL(9,S5:S63)</f>
        <v>14348</v>
      </c>
      <c r="U64" s="68">
        <f>SUBTOTAL(9,U5:U63)</f>
        <v>5800</v>
      </c>
      <c r="V64" s="68">
        <f>SUBTOTAL(9,V5:V63)</f>
        <v>7957</v>
      </c>
      <c r="W64" s="68">
        <f>SUBTOTAL(9,W5:W63)</f>
        <v>2157</v>
      </c>
    </row>
    <row r="65" spans="3:24" ht="21" customHeight="1" x14ac:dyDescent="0.25">
      <c r="K65" s="2"/>
      <c r="L65" s="3"/>
      <c r="M65" s="18"/>
      <c r="N65" s="19"/>
      <c r="O65" s="31">
        <f>O64/M64</f>
        <v>1.1491379310344827</v>
      </c>
      <c r="P65" s="21">
        <f>SUBTOTAL(4,P5:P63)</f>
        <v>23530</v>
      </c>
      <c r="Q65" s="20"/>
      <c r="R65" s="20"/>
      <c r="S65" s="31">
        <f>S64/Q64</f>
        <v>2.4737931034482759</v>
      </c>
      <c r="T65" s="21">
        <f>SUBTOTAL(4,T5:T63)</f>
        <v>24748</v>
      </c>
      <c r="U65" s="20"/>
      <c r="V65" s="20"/>
      <c r="W65" s="31">
        <f>W64/U64</f>
        <v>0.37189655172413794</v>
      </c>
      <c r="X65" s="21">
        <f>SUBTOTAL(4,X5:X63)</f>
        <v>7524</v>
      </c>
    </row>
    <row r="66" spans="3:24" x14ac:dyDescent="0.25">
      <c r="C66" s="6">
        <f>SUBTOTAL(4,C5:C63)</f>
        <v>43309</v>
      </c>
      <c r="D66" s="73" t="s">
        <v>194</v>
      </c>
      <c r="I66" s="151" t="s">
        <v>153</v>
      </c>
      <c r="J66" s="151"/>
      <c r="K66" s="151"/>
      <c r="L66" s="56">
        <f>SUBTOTAL(103,I5:I63)</f>
        <v>58</v>
      </c>
      <c r="M66" s="57" t="s">
        <v>154</v>
      </c>
      <c r="N66" s="19"/>
      <c r="O66" s="19"/>
      <c r="P66" s="5"/>
      <c r="Q66" s="37">
        <f>SUBTOTAL(2,Q5:Q63)</f>
        <v>58</v>
      </c>
      <c r="R66" s="38" t="s">
        <v>154</v>
      </c>
      <c r="S66" s="3"/>
      <c r="T66" s="2"/>
      <c r="U66" s="69">
        <f>SUBTOTAL(2,U5:U63)</f>
        <v>58</v>
      </c>
      <c r="V66" s="70" t="s">
        <v>154</v>
      </c>
      <c r="W66" s="3"/>
    </row>
    <row r="67" spans="3:24" x14ac:dyDescent="0.25">
      <c r="C67" s="6">
        <f>SUBTOTAL(5,C5:C63)</f>
        <v>42952</v>
      </c>
      <c r="D67" s="73" t="s">
        <v>195</v>
      </c>
      <c r="I67" s="151" t="s">
        <v>155</v>
      </c>
      <c r="J67" s="151"/>
      <c r="K67" s="151"/>
      <c r="L67" s="58">
        <f>SUBTOTAL(2,K5:K63)</f>
        <v>29</v>
      </c>
      <c r="M67" s="59">
        <f>L67/L66</f>
        <v>0.5</v>
      </c>
      <c r="N67" s="19"/>
      <c r="O67" s="4"/>
      <c r="P67" s="22"/>
      <c r="Q67" s="39">
        <f>SUBTOTAL(2,R5:R63)</f>
        <v>11</v>
      </c>
      <c r="R67" s="40">
        <f>Q67/Q66</f>
        <v>0.18965517241379309</v>
      </c>
      <c r="S67" s="5"/>
      <c r="T67" s="23"/>
      <c r="U67" s="71">
        <f>SUBTOTAL(2,V5:V63)</f>
        <v>26</v>
      </c>
      <c r="V67" s="72">
        <f>U67/U66</f>
        <v>0.44827586206896552</v>
      </c>
      <c r="W67" s="5"/>
    </row>
    <row r="68" spans="3:24" x14ac:dyDescent="0.25">
      <c r="C68" s="83">
        <f>(C66-C67)/7</f>
        <v>51</v>
      </c>
      <c r="D68" s="73" t="s">
        <v>189</v>
      </c>
      <c r="I68" s="152" t="s">
        <v>156</v>
      </c>
      <c r="J68" s="152"/>
      <c r="K68" s="152"/>
      <c r="L68" s="60">
        <f>SUBTOTAL(2,L5:L63)</f>
        <v>41</v>
      </c>
      <c r="M68" s="61">
        <f>L68/L66</f>
        <v>0.7068965517241379</v>
      </c>
      <c r="N68" s="19"/>
      <c r="O68" s="4"/>
      <c r="P68" s="22"/>
      <c r="Q68" s="22"/>
      <c r="R68" s="5"/>
      <c r="S68" s="5"/>
      <c r="T68" s="5"/>
      <c r="U68" s="22"/>
      <c r="V68" s="5"/>
      <c r="W68" s="5"/>
      <c r="X68" s="5"/>
    </row>
    <row r="69" spans="3:24" x14ac:dyDescent="0.25">
      <c r="I69" s="147" t="s">
        <v>157</v>
      </c>
      <c r="J69" s="147"/>
      <c r="K69" s="147"/>
      <c r="L69" s="44">
        <f>SUBTOTAL(9,L5:L63)</f>
        <v>72.099999999999994</v>
      </c>
      <c r="M69" s="31">
        <f>(L69-L66)/L66</f>
        <v>0.24310344827586197</v>
      </c>
      <c r="N69" s="45" t="s">
        <v>158</v>
      </c>
    </row>
    <row r="72" spans="3:24" ht="15.75" thickBot="1" x14ac:dyDescent="0.3"/>
    <row r="73" spans="3:24" ht="26.25" x14ac:dyDescent="0.25">
      <c r="K73" s="143" t="s">
        <v>275</v>
      </c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5"/>
    </row>
    <row r="74" spans="3:24" x14ac:dyDescent="0.25">
      <c r="K74" s="119" t="s">
        <v>192</v>
      </c>
      <c r="L74" s="119"/>
      <c r="M74" s="119"/>
      <c r="N74" s="80"/>
      <c r="O74" s="119" t="s">
        <v>193</v>
      </c>
      <c r="P74" s="119"/>
      <c r="Q74" s="81"/>
      <c r="R74" s="77"/>
      <c r="S74" s="146" t="s">
        <v>179</v>
      </c>
      <c r="T74" s="146"/>
      <c r="U74" s="81"/>
      <c r="V74" s="142" t="s">
        <v>178</v>
      </c>
      <c r="W74" s="142"/>
    </row>
    <row r="75" spans="3:24" x14ac:dyDescent="0.25">
      <c r="K75" s="120" t="s">
        <v>153</v>
      </c>
      <c r="L75" s="120"/>
      <c r="M75" s="84">
        <f>L66</f>
        <v>58</v>
      </c>
      <c r="N75" s="79"/>
      <c r="O75" s="96" t="s">
        <v>153</v>
      </c>
      <c r="P75" s="84">
        <f>L66</f>
        <v>58</v>
      </c>
      <c r="Q75" s="79"/>
      <c r="R75" s="79"/>
      <c r="S75" s="97" t="s">
        <v>153</v>
      </c>
      <c r="T75" s="85">
        <f>Q66</f>
        <v>58</v>
      </c>
      <c r="U75" s="79"/>
      <c r="V75" s="98" t="s">
        <v>153</v>
      </c>
      <c r="W75" s="92">
        <f>U66</f>
        <v>58</v>
      </c>
    </row>
    <row r="76" spans="3:24" x14ac:dyDescent="0.25">
      <c r="K76" s="120" t="s">
        <v>155</v>
      </c>
      <c r="L76" s="120"/>
      <c r="M76" s="84">
        <f>L67</f>
        <v>29</v>
      </c>
      <c r="N76" s="79"/>
      <c r="O76" s="96" t="s">
        <v>175</v>
      </c>
      <c r="P76" s="84">
        <f>L68</f>
        <v>41</v>
      </c>
      <c r="Q76" s="79"/>
      <c r="R76" s="79"/>
      <c r="S76" s="97" t="s">
        <v>155</v>
      </c>
      <c r="T76" s="85">
        <f>Q67</f>
        <v>11</v>
      </c>
      <c r="U76" s="79"/>
      <c r="V76" s="98" t="s">
        <v>155</v>
      </c>
      <c r="W76" s="92">
        <f>U67</f>
        <v>26</v>
      </c>
    </row>
    <row r="77" spans="3:24" x14ac:dyDescent="0.25">
      <c r="K77" s="120" t="s">
        <v>154</v>
      </c>
      <c r="L77" s="120"/>
      <c r="M77" s="86">
        <f>M67</f>
        <v>0.5</v>
      </c>
      <c r="N77" s="79"/>
      <c r="O77" s="96" t="s">
        <v>154</v>
      </c>
      <c r="P77" s="86">
        <f>M68</f>
        <v>0.7068965517241379</v>
      </c>
      <c r="Q77" s="79"/>
      <c r="R77" s="79"/>
      <c r="S77" s="97" t="s">
        <v>154</v>
      </c>
      <c r="T77" s="87">
        <f>T76/T75</f>
        <v>0.18965517241379309</v>
      </c>
      <c r="U77" s="79"/>
      <c r="V77" s="98" t="s">
        <v>154</v>
      </c>
      <c r="W77" s="93">
        <f>W76/W75</f>
        <v>0.44827586206896552</v>
      </c>
    </row>
    <row r="78" spans="3:24" x14ac:dyDescent="0.25">
      <c r="K78" s="120" t="s">
        <v>171</v>
      </c>
      <c r="L78" s="120"/>
      <c r="M78" s="88">
        <f>SUBTOTAL(1,K5:K63)</f>
        <v>4.2982758620689649</v>
      </c>
      <c r="N78" s="79"/>
      <c r="O78" s="96" t="s">
        <v>196</v>
      </c>
      <c r="P78" s="88">
        <f>SUBTOTAL(1,L5:L63)</f>
        <v>1.7585365853658534</v>
      </c>
      <c r="Q78" s="79"/>
      <c r="R78" s="79"/>
      <c r="S78" s="97" t="s">
        <v>177</v>
      </c>
      <c r="T78" s="89">
        <f>SUBTOTAL(1,R5:R63)</f>
        <v>1831.6363636363637</v>
      </c>
      <c r="U78" s="79"/>
      <c r="V78" s="98" t="s">
        <v>177</v>
      </c>
      <c r="W78" s="94">
        <f>SUBTOTAL(1,V5:V63)</f>
        <v>306.03846153846155</v>
      </c>
    </row>
    <row r="79" spans="3:24" x14ac:dyDescent="0.25">
      <c r="K79" s="120" t="s">
        <v>172</v>
      </c>
      <c r="L79" s="120"/>
      <c r="M79" s="90">
        <f>M64</f>
        <v>11600</v>
      </c>
      <c r="N79" s="79"/>
      <c r="O79" s="96" t="s">
        <v>176</v>
      </c>
      <c r="P79" s="90">
        <f>P75*200</f>
        <v>11600</v>
      </c>
      <c r="Q79" s="79"/>
      <c r="R79" s="79"/>
      <c r="S79" s="97" t="s">
        <v>172</v>
      </c>
      <c r="T79" s="91">
        <f>T75*100</f>
        <v>5800</v>
      </c>
      <c r="U79" s="79"/>
      <c r="V79" s="98" t="s">
        <v>172</v>
      </c>
      <c r="W79" s="95">
        <f>W75*100</f>
        <v>5800</v>
      </c>
    </row>
    <row r="80" spans="3:24" x14ac:dyDescent="0.25">
      <c r="K80" s="120" t="s">
        <v>173</v>
      </c>
      <c r="L80" s="120"/>
      <c r="M80" s="90">
        <f>N64</f>
        <v>24930</v>
      </c>
      <c r="N80" s="79"/>
      <c r="O80" s="96" t="s">
        <v>173</v>
      </c>
      <c r="P80" s="90">
        <f>P76*P78*200</f>
        <v>14419.999999999998</v>
      </c>
      <c r="Q80" s="79"/>
      <c r="R80" s="79"/>
      <c r="S80" s="97" t="s">
        <v>173</v>
      </c>
      <c r="T80" s="91">
        <f>R64</f>
        <v>20148</v>
      </c>
      <c r="U80" s="79"/>
      <c r="V80" s="98" t="s">
        <v>173</v>
      </c>
      <c r="W80" s="95">
        <f>V64</f>
        <v>7957</v>
      </c>
    </row>
    <row r="81" spans="11:23" x14ac:dyDescent="0.25">
      <c r="K81" s="120" t="s">
        <v>174</v>
      </c>
      <c r="L81" s="120"/>
      <c r="M81" s="90">
        <f>O64</f>
        <v>13330</v>
      </c>
      <c r="N81" s="79"/>
      <c r="O81" s="96" t="s">
        <v>174</v>
      </c>
      <c r="P81" s="90">
        <f>P80-P79</f>
        <v>2819.9999999999982</v>
      </c>
      <c r="Q81" s="79"/>
      <c r="R81" s="79"/>
      <c r="S81" s="97" t="s">
        <v>174</v>
      </c>
      <c r="T81" s="91">
        <f>S64</f>
        <v>14348</v>
      </c>
      <c r="U81" s="79"/>
      <c r="V81" s="98" t="s">
        <v>174</v>
      </c>
      <c r="W81" s="95">
        <f>W64</f>
        <v>2157</v>
      </c>
    </row>
    <row r="82" spans="11:23" x14ac:dyDescent="0.25">
      <c r="K82" s="120" t="s">
        <v>158</v>
      </c>
      <c r="L82" s="120"/>
      <c r="M82" s="86">
        <f>O65</f>
        <v>1.1491379310344827</v>
      </c>
      <c r="N82" s="79"/>
      <c r="O82" s="96" t="s">
        <v>158</v>
      </c>
      <c r="P82" s="86">
        <f>P81/P79</f>
        <v>0.24310344827586192</v>
      </c>
      <c r="Q82" s="79"/>
      <c r="R82" s="79"/>
      <c r="S82" s="97" t="s">
        <v>158</v>
      </c>
      <c r="T82" s="87">
        <f>T81/T79</f>
        <v>2.4737931034482759</v>
      </c>
      <c r="U82" s="79"/>
      <c r="V82" s="98" t="s">
        <v>158</v>
      </c>
      <c r="W82" s="93">
        <f>W81/W79</f>
        <v>0.37189655172413794</v>
      </c>
    </row>
    <row r="83" spans="11:23" x14ac:dyDescent="0.25">
      <c r="K83" s="153" t="s">
        <v>197</v>
      </c>
      <c r="L83" s="153"/>
      <c r="M83" s="104" t="s">
        <v>198</v>
      </c>
      <c r="N83" s="79"/>
      <c r="O83" s="96" t="s">
        <v>197</v>
      </c>
      <c r="P83" s="104" t="s">
        <v>198</v>
      </c>
      <c r="Q83" s="79"/>
      <c r="R83" s="79"/>
      <c r="S83" s="97" t="s">
        <v>199</v>
      </c>
      <c r="T83" s="104" t="s">
        <v>198</v>
      </c>
      <c r="U83" s="79"/>
      <c r="V83" s="98" t="s">
        <v>199</v>
      </c>
      <c r="W83" s="104" t="s">
        <v>198</v>
      </c>
    </row>
    <row r="84" spans="11:23" x14ac:dyDescent="0.25">
      <c r="N84" s="79"/>
      <c r="O84" s="77"/>
      <c r="P84" s="82" t="s">
        <v>191</v>
      </c>
      <c r="Q84" s="77"/>
      <c r="R84" s="77"/>
      <c r="S84" s="77"/>
      <c r="T84" s="77"/>
      <c r="U84" s="77"/>
      <c r="V84" s="77"/>
      <c r="W84" s="77"/>
    </row>
    <row r="85" spans="11:23" ht="21" x14ac:dyDescent="0.25">
      <c r="N85" s="79"/>
      <c r="O85" s="77"/>
      <c r="P85" s="121" t="s">
        <v>278</v>
      </c>
      <c r="Q85" s="122"/>
      <c r="R85" s="122"/>
      <c r="S85" s="122"/>
      <c r="T85" s="122"/>
      <c r="U85" s="122"/>
      <c r="V85" s="122"/>
      <c r="W85" s="123"/>
    </row>
    <row r="86" spans="11:23" ht="18.75" x14ac:dyDescent="0.3">
      <c r="N86" s="77"/>
      <c r="O86" s="77"/>
      <c r="P86" s="124" t="s">
        <v>186</v>
      </c>
      <c r="Q86" s="125"/>
      <c r="R86" s="125"/>
      <c r="S86" s="125"/>
      <c r="T86" s="125"/>
      <c r="U86" s="126"/>
      <c r="V86" s="76" t="s">
        <v>185</v>
      </c>
      <c r="W86" s="76" t="s">
        <v>182</v>
      </c>
    </row>
    <row r="87" spans="11:23" ht="18.75" x14ac:dyDescent="0.25">
      <c r="N87" s="77"/>
      <c r="O87" s="77"/>
      <c r="P87" s="127">
        <f>IF(M83&lt;&gt;"Yes","",O64)</f>
        <v>13330</v>
      </c>
      <c r="Q87" s="128"/>
      <c r="R87" s="129"/>
      <c r="S87" s="74" t="s">
        <v>206</v>
      </c>
      <c r="T87" s="75"/>
      <c r="U87" s="75"/>
      <c r="V87" s="99">
        <f>M82</f>
        <v>1.1491379310344827</v>
      </c>
      <c r="W87" s="99">
        <f>M77</f>
        <v>0.5</v>
      </c>
    </row>
    <row r="88" spans="11:23" ht="18.75" x14ac:dyDescent="0.25">
      <c r="N88" s="77"/>
      <c r="O88" s="77"/>
      <c r="P88" s="127">
        <f>IF(P83&lt;&gt;"Yes","",P81)</f>
        <v>2819.9999999999982</v>
      </c>
      <c r="Q88" s="128"/>
      <c r="R88" s="129"/>
      <c r="S88" s="74" t="s">
        <v>183</v>
      </c>
      <c r="T88" s="75"/>
      <c r="U88" s="75"/>
      <c r="V88" s="99">
        <f>P82</f>
        <v>0.24310344827586192</v>
      </c>
      <c r="W88" s="99">
        <f>P77</f>
        <v>0.7068965517241379</v>
      </c>
    </row>
    <row r="89" spans="11:23" ht="18.75" x14ac:dyDescent="0.25">
      <c r="N89" s="77"/>
      <c r="O89" s="77"/>
      <c r="P89" s="127">
        <f>IF(T83&lt;&gt;"Yes","",S64)</f>
        <v>14348</v>
      </c>
      <c r="Q89" s="128"/>
      <c r="R89" s="129"/>
      <c r="S89" s="74" t="s">
        <v>188</v>
      </c>
      <c r="T89" s="75"/>
      <c r="U89" s="75"/>
      <c r="V89" s="99">
        <f>T82</f>
        <v>2.4737931034482759</v>
      </c>
      <c r="W89" s="99">
        <f>T77</f>
        <v>0.18965517241379309</v>
      </c>
    </row>
    <row r="90" spans="11:23" ht="18.75" x14ac:dyDescent="0.25">
      <c r="N90" s="77"/>
      <c r="O90" s="77"/>
      <c r="P90" s="127">
        <f>IF(W83&lt;&gt;"yes","",W64)</f>
        <v>2157</v>
      </c>
      <c r="Q90" s="128"/>
      <c r="R90" s="129"/>
      <c r="S90" s="74" t="s">
        <v>184</v>
      </c>
      <c r="T90" s="75"/>
      <c r="U90" s="75"/>
      <c r="V90" s="99">
        <f>W82</f>
        <v>0.37189655172413794</v>
      </c>
      <c r="W90" s="99">
        <f>W77</f>
        <v>0.44827586206896552</v>
      </c>
    </row>
    <row r="91" spans="11:23" ht="21.75" thickBot="1" x14ac:dyDescent="0.3">
      <c r="N91" s="77"/>
      <c r="O91" s="77"/>
      <c r="P91" s="116">
        <f>SUM(P87:R90)</f>
        <v>32655</v>
      </c>
      <c r="Q91" s="117"/>
      <c r="R91" s="118"/>
      <c r="S91" s="78" t="s">
        <v>180</v>
      </c>
      <c r="T91" s="132" t="s">
        <v>190</v>
      </c>
      <c r="U91" s="133"/>
      <c r="V91" s="130">
        <f>P91/C68</f>
        <v>640.29411764705878</v>
      </c>
      <c r="W91" s="131"/>
    </row>
  </sheetData>
  <autoFilter ref="B4:X59" xr:uid="{00000000-0009-0000-0000-00000B000000}"/>
  <customSheetViews>
    <customSheetView guid="{2B1FAC02-4029-4B84-AB7F-5405ADDC6EAF}" scale="90" showGridLines="0" fitToPage="1" showAutoFilter="1">
      <pane xSplit="2" ySplit="5" topLeftCell="C27" activePane="bottomRight" state="frozen"/>
      <selection pane="bottomRight" activeCell="AI64" sqref="AI64"/>
      <pageMargins left="0.70866141732283472" right="0.70866141732283472" top="0.74803149606299213" bottom="0.74803149606299213" header="0.31496062992125984" footer="0.31496062992125984"/>
      <pageSetup scale="57" fitToHeight="8" orientation="landscape" horizontalDpi="1200" verticalDpi="1200" r:id="rId1"/>
      <headerFooter>
        <oddFooter>&amp;Lwww.eliteracing.com.au&amp;CUltimate ver2 MEL Only&amp;R2017-2018 Season</oddFooter>
      </headerFooter>
      <autoFilter ref="B4:X59" xr:uid="{00000000-0000-0000-0000-000000000000}"/>
    </customSheetView>
    <customSheetView guid="{33381C6E-E7C4-45D8-87E6-297772DAB03B}" scale="90" showGridLines="0" fitToPage="1" showAutoFilter="1">
      <pane xSplit="2" ySplit="5" topLeftCell="C27" activePane="bottomRight" state="frozen"/>
      <selection pane="bottomRight" activeCell="AI64" sqref="AI64"/>
      <pageMargins left="0.70866141732283472" right="0.70866141732283472" top="0.74803149606299213" bottom="0.74803149606299213" header="0.31496062992125984" footer="0.31496062992125984"/>
      <pageSetup scale="57" fitToHeight="8" orientation="landscape" horizontalDpi="1200" verticalDpi="1200" r:id="rId2"/>
      <headerFooter>
        <oddFooter>&amp;Lwww.eliteracing.com.au&amp;CUltimate ver2 MEL Only&amp;R2017-2018 Season</oddFooter>
      </headerFooter>
      <autoFilter ref="B4:X59" xr:uid="{00000000-0000-0000-0000-000000000000}"/>
    </customSheetView>
    <customSheetView guid="{E9621C6E-0144-4B8F-B982-BF697C14C885}" scale="90" showGridLines="0" fitToPage="1" showAutoFilter="1">
      <pane xSplit="2" ySplit="5" topLeftCell="C27" activePane="bottomRight" state="frozen"/>
      <selection pane="bottomRight" activeCell="AI64" sqref="AI64"/>
      <pageMargins left="0.70866141732283472" right="0.70866141732283472" top="0.74803149606299213" bottom="0.74803149606299213" header="0.31496062992125984" footer="0.31496062992125984"/>
      <pageSetup scale="57" fitToHeight="8" orientation="landscape" horizontalDpi="1200" verticalDpi="1200" r:id="rId3"/>
      <headerFooter>
        <oddFooter>&amp;Lwww.eliteracing.com.au&amp;CUltimate ver2 MEL Only&amp;R2017-2018 Season</oddFooter>
      </headerFooter>
      <autoFilter ref="B4:X59" xr:uid="{00000000-0000-0000-0000-000000000000}"/>
    </customSheetView>
    <customSheetView guid="{04F628C2-8C2A-41A6-8126-B58AA5D40511}" scale="90" showGridLines="0" fitToPage="1" showAutoFilter="1">
      <pane xSplit="2" ySplit="5" topLeftCell="C27" activePane="bottomRight" state="frozen"/>
      <selection pane="bottomRight" activeCell="AI64" sqref="AI64"/>
      <pageMargins left="0.70866141732283472" right="0.70866141732283472" top="0.74803149606299213" bottom="0.74803149606299213" header="0.31496062992125984" footer="0.31496062992125984"/>
      <pageSetup scale="57" fitToHeight="8" orientation="landscape" horizontalDpi="1200" verticalDpi="1200" r:id="rId4"/>
      <headerFooter>
        <oddFooter>&amp;Lwww.eliteracing.com.au&amp;CUltimate ver2 MEL Only&amp;R2017-2018 Season</oddFooter>
      </headerFooter>
      <autoFilter ref="B4:X59" xr:uid="{00000000-0000-0000-0000-000000000000}"/>
    </customSheetView>
    <customSheetView guid="{62DD6C40-D5CE-4103-9B48-6D8158E27CC8}" scale="90" showGridLines="0" fitToPage="1" showAutoFilter="1">
      <pane xSplit="2" ySplit="5" topLeftCell="C27" activePane="bottomRight" state="frozen"/>
      <selection pane="bottomRight" activeCell="AI64" sqref="AI64"/>
      <pageMargins left="0.70866141732283472" right="0.70866141732283472" top="0.74803149606299213" bottom="0.74803149606299213" header="0.31496062992125984" footer="0.31496062992125984"/>
      <pageSetup scale="57" fitToHeight="8" orientation="landscape" horizontalDpi="1200" verticalDpi="1200" r:id="rId5"/>
      <headerFooter>
        <oddFooter>&amp;Lwww.eliteracing.com.au&amp;CUltimate ver2 MEL Only&amp;R2017-2018 Season</oddFooter>
      </headerFooter>
      <autoFilter ref="B4:X59" xr:uid="{00000000-0000-0000-0000-000000000000}"/>
    </customSheetView>
  </customSheetViews>
  <mergeCells count="32">
    <mergeCell ref="U2:X2"/>
    <mergeCell ref="P85:W85"/>
    <mergeCell ref="R1:T1"/>
    <mergeCell ref="V1:X1"/>
    <mergeCell ref="P91:R91"/>
    <mergeCell ref="T91:U91"/>
    <mergeCell ref="V91:W91"/>
    <mergeCell ref="P86:U86"/>
    <mergeCell ref="P87:R87"/>
    <mergeCell ref="P88:R88"/>
    <mergeCell ref="P89:R89"/>
    <mergeCell ref="P90:R90"/>
    <mergeCell ref="K73:W73"/>
    <mergeCell ref="K74:M74"/>
    <mergeCell ref="O74:P74"/>
    <mergeCell ref="S74:T74"/>
    <mergeCell ref="V74:W74"/>
    <mergeCell ref="K79:L79"/>
    <mergeCell ref="K80:L80"/>
    <mergeCell ref="K81:L81"/>
    <mergeCell ref="K82:L82"/>
    <mergeCell ref="K83:L83"/>
    <mergeCell ref="I69:K69"/>
    <mergeCell ref="K75:L75"/>
    <mergeCell ref="K76:L76"/>
    <mergeCell ref="K77:L77"/>
    <mergeCell ref="K78:L78"/>
    <mergeCell ref="Q2:T2"/>
    <mergeCell ref="C2:I2"/>
    <mergeCell ref="I66:K66"/>
    <mergeCell ref="I67:K67"/>
    <mergeCell ref="I68:K68"/>
  </mergeCells>
  <conditionalFormatting sqref="S65">
    <cfRule type="cellIs" dxfId="23" priority="6" operator="lessThan">
      <formula>0</formula>
    </cfRule>
  </conditionalFormatting>
  <conditionalFormatting sqref="O65">
    <cfRule type="cellIs" dxfId="22" priority="3" operator="lessThan">
      <formula>0</formula>
    </cfRule>
  </conditionalFormatting>
  <conditionalFormatting sqref="M69">
    <cfRule type="cellIs" dxfId="21" priority="2" operator="lessThan">
      <formula>0</formula>
    </cfRule>
  </conditionalFormatting>
  <conditionalFormatting sqref="W65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57" fitToHeight="8" orientation="landscape" horizontalDpi="1200" verticalDpi="1200" r:id="rId6"/>
  <headerFooter>
    <oddFooter>&amp;Lwww.eliteracing.com.au&amp;CUltimate ver2 MEL Only&amp;R2017-2018 Season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B1:X92"/>
  <sheetViews>
    <sheetView showGridLines="0" zoomScale="90" zoomScaleNormal="90" workbookViewId="0">
      <pane xSplit="2" ySplit="5" topLeftCell="C48" activePane="bottomRight" state="frozen"/>
      <selection pane="topRight" activeCell="C1" sqref="C1"/>
      <selection pane="bottomLeft" activeCell="A7" sqref="A7"/>
      <selection pane="bottomRight" activeCell="X66" sqref="X66"/>
    </sheetView>
  </sheetViews>
  <sheetFormatPr defaultRowHeight="15" x14ac:dyDescent="0.25"/>
  <cols>
    <col min="2" max="2" width="6.140625" bestFit="1" customWidth="1"/>
    <col min="3" max="3" width="10.5703125" customWidth="1"/>
    <col min="4" max="4" width="12.140625" hidden="1" customWidth="1"/>
    <col min="5" max="5" width="10" customWidth="1"/>
    <col min="6" max="6" width="7.7109375" customWidth="1"/>
    <col min="7" max="7" width="4.7109375" bestFit="1" customWidth="1"/>
    <col min="8" max="8" width="3.85546875" bestFit="1" customWidth="1"/>
    <col min="9" max="9" width="15.7109375" customWidth="1"/>
    <col min="10" max="10" width="6.5703125" customWidth="1"/>
    <col min="11" max="11" width="7.28515625" customWidth="1"/>
    <col min="12" max="12" width="9" bestFit="1" customWidth="1"/>
    <col min="13" max="13" width="9.7109375" style="49" customWidth="1"/>
    <col min="14" max="14" width="9.42578125" style="49" customWidth="1"/>
    <col min="15" max="15" width="10" style="49" customWidth="1"/>
    <col min="16" max="16" width="10.85546875" style="46" customWidth="1"/>
    <col min="17" max="17" width="12" bestFit="1" customWidth="1"/>
  </cols>
  <sheetData>
    <row r="1" spans="2:24" ht="15.75" thickBot="1" x14ac:dyDescent="0.3">
      <c r="M1" s="42" t="s">
        <v>159</v>
      </c>
      <c r="N1" s="100"/>
      <c r="O1" s="54"/>
      <c r="P1" s="55"/>
      <c r="Q1" s="103">
        <v>100</v>
      </c>
      <c r="R1" s="138" t="s">
        <v>207</v>
      </c>
      <c r="S1" s="139"/>
      <c r="T1" s="140"/>
      <c r="U1" s="103">
        <v>100</v>
      </c>
      <c r="V1" s="136" t="s">
        <v>208</v>
      </c>
      <c r="W1" s="137"/>
      <c r="X1" s="137"/>
    </row>
    <row r="2" spans="2:24" ht="28.5" x14ac:dyDescent="0.45">
      <c r="B2" s="1"/>
      <c r="C2" s="150" t="s">
        <v>162</v>
      </c>
      <c r="D2" s="150"/>
      <c r="E2" s="150"/>
      <c r="F2" s="150"/>
      <c r="G2" s="150"/>
      <c r="H2" s="150"/>
      <c r="I2" s="150"/>
      <c r="J2" s="2"/>
      <c r="K2" s="2"/>
      <c r="L2" s="3"/>
      <c r="M2" s="101">
        <v>200</v>
      </c>
      <c r="N2" s="102">
        <v>1</v>
      </c>
      <c r="O2" s="62"/>
      <c r="P2" s="63"/>
      <c r="Q2" s="149" t="s">
        <v>169</v>
      </c>
      <c r="R2" s="149"/>
      <c r="S2" s="149"/>
      <c r="T2" s="149"/>
      <c r="U2" s="141" t="s">
        <v>170</v>
      </c>
      <c r="V2" s="141"/>
      <c r="W2" s="141"/>
      <c r="X2" s="141"/>
    </row>
    <row r="3" spans="2:24" ht="3" customHeight="1" x14ac:dyDescent="0.45">
      <c r="B3" s="1"/>
      <c r="C3" s="36"/>
      <c r="D3" s="36"/>
      <c r="E3" s="36"/>
      <c r="F3" s="36"/>
      <c r="G3" s="36"/>
      <c r="H3" s="36"/>
      <c r="I3" s="36"/>
      <c r="J3" s="2"/>
      <c r="K3" s="2"/>
      <c r="L3" s="3"/>
      <c r="M3" s="35"/>
      <c r="N3" s="32"/>
      <c r="O3" s="33"/>
      <c r="P3" s="34"/>
      <c r="Q3" s="5"/>
      <c r="R3" s="3"/>
      <c r="S3" s="2"/>
      <c r="T3" s="2"/>
      <c r="U3" s="64"/>
      <c r="V3" s="64"/>
      <c r="W3" s="64"/>
      <c r="X3" s="65"/>
    </row>
    <row r="4" spans="2:24" ht="45" x14ac:dyDescent="0.25">
      <c r="B4" s="24" t="s">
        <v>0</v>
      </c>
      <c r="C4" s="24" t="s">
        <v>1</v>
      </c>
      <c r="D4" s="25" t="s">
        <v>2</v>
      </c>
      <c r="E4" s="24" t="s">
        <v>3</v>
      </c>
      <c r="F4" s="24" t="s">
        <v>4</v>
      </c>
      <c r="G4" s="26" t="s">
        <v>5</v>
      </c>
      <c r="H4" s="24" t="s">
        <v>6</v>
      </c>
      <c r="I4" s="24" t="s">
        <v>7</v>
      </c>
      <c r="J4" s="24" t="s">
        <v>8</v>
      </c>
      <c r="K4" s="27" t="s">
        <v>9</v>
      </c>
      <c r="L4" s="28" t="s">
        <v>10</v>
      </c>
      <c r="M4" s="53" t="s">
        <v>11</v>
      </c>
      <c r="N4" s="53" t="s">
        <v>12</v>
      </c>
      <c r="O4" s="53" t="s">
        <v>13</v>
      </c>
      <c r="P4" s="53">
        <v>10000</v>
      </c>
      <c r="Q4" s="29" t="s">
        <v>14</v>
      </c>
      <c r="R4" s="29" t="s">
        <v>15</v>
      </c>
      <c r="S4" s="29" t="s">
        <v>16</v>
      </c>
      <c r="T4" s="30">
        <v>10000</v>
      </c>
      <c r="U4" s="66" t="s">
        <v>166</v>
      </c>
      <c r="V4" s="66" t="s">
        <v>167</v>
      </c>
      <c r="W4" s="66" t="s">
        <v>168</v>
      </c>
      <c r="X4" s="66">
        <v>5000</v>
      </c>
    </row>
    <row r="5" spans="2:24" x14ac:dyDescent="0.25">
      <c r="B5" s="110">
        <v>1</v>
      </c>
      <c r="C5" s="6">
        <v>42952</v>
      </c>
      <c r="D5" s="7">
        <v>0.5444444444444444</v>
      </c>
      <c r="E5" s="113" t="s">
        <v>263</v>
      </c>
      <c r="F5" s="9" t="s">
        <v>21</v>
      </c>
      <c r="G5" s="15">
        <v>3</v>
      </c>
      <c r="H5" s="9">
        <v>8</v>
      </c>
      <c r="I5" s="9" t="s">
        <v>22</v>
      </c>
      <c r="J5" s="9" t="s">
        <v>23</v>
      </c>
      <c r="K5" s="108"/>
      <c r="L5" s="109">
        <v>1.9</v>
      </c>
      <c r="M5" s="50">
        <f>IF(E5&lt;&gt;"Mel E2 + Top-Zone 30%+",$M$2,($M$2*$N$2))</f>
        <v>200</v>
      </c>
      <c r="N5" s="50" t="str">
        <f>IF(J5&lt;&gt;"WON","",M5*K5)</f>
        <v/>
      </c>
      <c r="O5" s="50">
        <f>IF(N5="",M5*-1,N5-M5)</f>
        <v>-200</v>
      </c>
      <c r="P5" s="51">
        <f>P4+O5</f>
        <v>9800</v>
      </c>
      <c r="Q5" s="13">
        <f>$Q$1</f>
        <v>100</v>
      </c>
      <c r="R5" s="13" t="str">
        <f>IF(OR(K5="",K6=""),"",((K5*Q5)*K6))</f>
        <v/>
      </c>
      <c r="S5" s="14">
        <f>IF(R5="",Q5*-1,R5-Q5)</f>
        <v>-100</v>
      </c>
      <c r="T5" s="14">
        <f>T4+S5</f>
        <v>9900</v>
      </c>
      <c r="U5" s="67">
        <f>$U$1</f>
        <v>100</v>
      </c>
      <c r="V5" s="67">
        <f>IF(OR(L5="",L6=""),"",((L5*U5)*L6))</f>
        <v>197.6</v>
      </c>
      <c r="W5" s="67">
        <f>IF(V5="",U5*-1,V5-U5)</f>
        <v>97.6</v>
      </c>
      <c r="X5" s="67">
        <f>X4+W5</f>
        <v>5097.6000000000004</v>
      </c>
    </row>
    <row r="6" spans="2:24" x14ac:dyDescent="0.25">
      <c r="B6" s="15">
        <v>2</v>
      </c>
      <c r="C6" s="6">
        <v>42966</v>
      </c>
      <c r="D6" s="7">
        <v>0.62430555555555556</v>
      </c>
      <c r="E6" s="113" t="s">
        <v>263</v>
      </c>
      <c r="F6" s="9" t="s">
        <v>21</v>
      </c>
      <c r="G6" s="15">
        <v>6</v>
      </c>
      <c r="H6" s="9">
        <v>7</v>
      </c>
      <c r="I6" s="9" t="s">
        <v>30</v>
      </c>
      <c r="J6" s="9" t="s">
        <v>20</v>
      </c>
      <c r="K6" s="108">
        <v>1.1000000000000001</v>
      </c>
      <c r="L6" s="109">
        <v>1.04</v>
      </c>
      <c r="M6" s="50">
        <f t="shared" ref="M6" si="0">IF(E6&lt;&gt;"Mel E2 + Top-Zone 30%+",$M$2,($M$2*$N$2))</f>
        <v>200</v>
      </c>
      <c r="N6" s="50">
        <f t="shared" ref="N6" si="1">IF(J6&lt;&gt;"WON","",M6*K6)</f>
        <v>220.00000000000003</v>
      </c>
      <c r="O6" s="50">
        <f t="shared" ref="O6" si="2">IF(N6="",M6*-1,N6-M6)</f>
        <v>20.000000000000028</v>
      </c>
      <c r="P6" s="51">
        <f t="shared" ref="P6" si="3">P5+O6</f>
        <v>9820</v>
      </c>
      <c r="Q6" s="13">
        <f t="shared" ref="Q6:Q63" si="4">$Q$1</f>
        <v>100</v>
      </c>
      <c r="R6" s="13" t="str">
        <f t="shared" ref="R6" si="5">IF(OR(K6="",K7=""),"",((K6*Q6)*K7))</f>
        <v/>
      </c>
      <c r="S6" s="14">
        <f t="shared" ref="S6" si="6">IF(R6="",Q6*-1,R6-Q6)</f>
        <v>-100</v>
      </c>
      <c r="T6" s="14">
        <f t="shared" ref="T6" si="7">T5+S6</f>
        <v>9800</v>
      </c>
      <c r="U6" s="67">
        <f t="shared" ref="U6:U63" si="8">$U$1</f>
        <v>100</v>
      </c>
      <c r="V6" s="67" t="str">
        <f>IF(OR(L6="",L7=""),"",((L6*U6)*L7))</f>
        <v/>
      </c>
      <c r="W6" s="67">
        <f t="shared" ref="W6" si="9">IF(V6="",U6*-1,V6-U6)</f>
        <v>-100</v>
      </c>
      <c r="X6" s="67">
        <f t="shared" ref="X6" si="10">X5+W6</f>
        <v>4997.6000000000004</v>
      </c>
    </row>
    <row r="7" spans="2:24" x14ac:dyDescent="0.25">
      <c r="B7" s="110">
        <v>3</v>
      </c>
      <c r="C7" s="6">
        <v>42980</v>
      </c>
      <c r="D7" s="7">
        <v>0.5541666666666667</v>
      </c>
      <c r="E7" s="113" t="s">
        <v>263</v>
      </c>
      <c r="F7" s="9" t="s">
        <v>21</v>
      </c>
      <c r="G7" s="15">
        <v>3</v>
      </c>
      <c r="H7" s="9">
        <v>4</v>
      </c>
      <c r="I7" s="9" t="s">
        <v>41</v>
      </c>
      <c r="J7" s="9"/>
      <c r="K7" s="108"/>
      <c r="L7" s="109"/>
      <c r="M7" s="50">
        <f t="shared" ref="M7:M63" si="11">IF(E7&lt;&gt;"Mel E2 + Top-Zone 30%+",$M$2,($M$2*$N$2))</f>
        <v>200</v>
      </c>
      <c r="N7" s="50" t="str">
        <f t="shared" ref="N7:N63" si="12">IF(J7&lt;&gt;"WON","",M7*K7)</f>
        <v/>
      </c>
      <c r="O7" s="50">
        <f t="shared" ref="O7:O63" si="13">IF(N7="",M7*-1,N7-M7)</f>
        <v>-200</v>
      </c>
      <c r="P7" s="51">
        <f t="shared" ref="P7:P63" si="14">P6+O7</f>
        <v>9620</v>
      </c>
      <c r="Q7" s="13">
        <f t="shared" si="4"/>
        <v>100</v>
      </c>
      <c r="R7" s="13" t="str">
        <f t="shared" ref="R7:R56" si="15">IF(OR(K7="",K8=""),"",((K7*Q7)*K8))</f>
        <v/>
      </c>
      <c r="S7" s="14">
        <f t="shared" ref="S7:S56" si="16">IF(R7="",Q7*-1,R7-Q7)</f>
        <v>-100</v>
      </c>
      <c r="T7" s="14">
        <f t="shared" ref="T7:T56" si="17">T6+S7</f>
        <v>9700</v>
      </c>
      <c r="U7" s="67">
        <f t="shared" si="8"/>
        <v>100</v>
      </c>
      <c r="V7" s="67" t="str">
        <f t="shared" ref="V7:V56" si="18">IF(OR(L7="",L8=""),"",((L7*U7)*L8))</f>
        <v/>
      </c>
      <c r="W7" s="67">
        <f t="shared" ref="W7:W56" si="19">IF(V7="",U7*-1,V7-U7)</f>
        <v>-100</v>
      </c>
      <c r="X7" s="67">
        <f t="shared" ref="X7:X56" si="20">X6+W7</f>
        <v>4897.6000000000004</v>
      </c>
    </row>
    <row r="8" spans="2:24" x14ac:dyDescent="0.25">
      <c r="B8" s="15">
        <v>4</v>
      </c>
      <c r="C8" s="6">
        <v>42980</v>
      </c>
      <c r="D8" s="7">
        <v>0.6875</v>
      </c>
      <c r="E8" s="113" t="s">
        <v>263</v>
      </c>
      <c r="F8" s="9" t="s">
        <v>21</v>
      </c>
      <c r="G8" s="15">
        <v>8</v>
      </c>
      <c r="H8" s="9">
        <v>7</v>
      </c>
      <c r="I8" s="9" t="s">
        <v>44</v>
      </c>
      <c r="J8" s="9" t="s">
        <v>28</v>
      </c>
      <c r="K8" s="108"/>
      <c r="L8" s="109">
        <v>1.6</v>
      </c>
      <c r="M8" s="50">
        <f t="shared" si="11"/>
        <v>200</v>
      </c>
      <c r="N8" s="50" t="str">
        <f t="shared" si="12"/>
        <v/>
      </c>
      <c r="O8" s="50">
        <f t="shared" si="13"/>
        <v>-200</v>
      </c>
      <c r="P8" s="51">
        <f t="shared" si="14"/>
        <v>9420</v>
      </c>
      <c r="Q8" s="13">
        <f t="shared" si="4"/>
        <v>100</v>
      </c>
      <c r="R8" s="13" t="str">
        <f t="shared" si="15"/>
        <v/>
      </c>
      <c r="S8" s="14">
        <f t="shared" si="16"/>
        <v>-100</v>
      </c>
      <c r="T8" s="14">
        <f t="shared" si="17"/>
        <v>9600</v>
      </c>
      <c r="U8" s="67">
        <f t="shared" si="8"/>
        <v>100</v>
      </c>
      <c r="V8" s="67">
        <f t="shared" si="18"/>
        <v>208</v>
      </c>
      <c r="W8" s="67">
        <f t="shared" si="19"/>
        <v>108</v>
      </c>
      <c r="X8" s="67">
        <f t="shared" si="20"/>
        <v>5005.6000000000004</v>
      </c>
    </row>
    <row r="9" spans="2:24" x14ac:dyDescent="0.25">
      <c r="B9" s="110">
        <v>5</v>
      </c>
      <c r="C9" s="6">
        <v>42987</v>
      </c>
      <c r="D9" s="7">
        <v>0.6875</v>
      </c>
      <c r="E9" s="113" t="s">
        <v>263</v>
      </c>
      <c r="F9" s="9" t="s">
        <v>27</v>
      </c>
      <c r="G9" s="15">
        <v>8</v>
      </c>
      <c r="H9" s="9">
        <v>4</v>
      </c>
      <c r="I9" s="9" t="s">
        <v>52</v>
      </c>
      <c r="J9" s="9" t="s">
        <v>23</v>
      </c>
      <c r="K9" s="108"/>
      <c r="L9" s="109">
        <v>1.3</v>
      </c>
      <c r="M9" s="50">
        <f t="shared" si="11"/>
        <v>200</v>
      </c>
      <c r="N9" s="50" t="str">
        <f t="shared" si="12"/>
        <v/>
      </c>
      <c r="O9" s="50">
        <f t="shared" si="13"/>
        <v>-200</v>
      </c>
      <c r="P9" s="51">
        <f t="shared" si="14"/>
        <v>9220</v>
      </c>
      <c r="Q9" s="13">
        <f t="shared" si="4"/>
        <v>100</v>
      </c>
      <c r="R9" s="13" t="str">
        <f t="shared" si="15"/>
        <v/>
      </c>
      <c r="S9" s="14">
        <f t="shared" si="16"/>
        <v>-100</v>
      </c>
      <c r="T9" s="14">
        <f t="shared" si="17"/>
        <v>9500</v>
      </c>
      <c r="U9" s="67">
        <f t="shared" si="8"/>
        <v>100</v>
      </c>
      <c r="V9" s="67">
        <f t="shared" si="18"/>
        <v>247</v>
      </c>
      <c r="W9" s="67">
        <f t="shared" si="19"/>
        <v>147</v>
      </c>
      <c r="X9" s="67">
        <f t="shared" si="20"/>
        <v>5152.6000000000004</v>
      </c>
    </row>
    <row r="10" spans="2:24" x14ac:dyDescent="0.25">
      <c r="B10" s="15">
        <v>6</v>
      </c>
      <c r="C10" s="6">
        <v>42994</v>
      </c>
      <c r="D10" s="7">
        <v>0.53333333333333333</v>
      </c>
      <c r="E10" s="113" t="s">
        <v>263</v>
      </c>
      <c r="F10" s="9" t="s">
        <v>21</v>
      </c>
      <c r="G10" s="15">
        <v>2</v>
      </c>
      <c r="H10" s="9">
        <v>3</v>
      </c>
      <c r="I10" s="9" t="s">
        <v>247</v>
      </c>
      <c r="J10" s="9" t="s">
        <v>20</v>
      </c>
      <c r="K10" s="108">
        <v>6</v>
      </c>
      <c r="L10" s="109">
        <v>1.9</v>
      </c>
      <c r="M10" s="50">
        <f t="shared" si="11"/>
        <v>200</v>
      </c>
      <c r="N10" s="50">
        <f t="shared" si="12"/>
        <v>1200</v>
      </c>
      <c r="O10" s="50">
        <f t="shared" si="13"/>
        <v>1000</v>
      </c>
      <c r="P10" s="51">
        <f t="shared" si="14"/>
        <v>10220</v>
      </c>
      <c r="Q10" s="13">
        <f t="shared" si="4"/>
        <v>100</v>
      </c>
      <c r="R10" s="13">
        <f t="shared" si="15"/>
        <v>1560</v>
      </c>
      <c r="S10" s="14">
        <f t="shared" si="16"/>
        <v>1460</v>
      </c>
      <c r="T10" s="14">
        <f t="shared" si="17"/>
        <v>10960</v>
      </c>
      <c r="U10" s="67">
        <f t="shared" si="8"/>
        <v>100</v>
      </c>
      <c r="V10" s="67">
        <f t="shared" si="18"/>
        <v>266</v>
      </c>
      <c r="W10" s="67">
        <f t="shared" si="19"/>
        <v>166</v>
      </c>
      <c r="X10" s="67">
        <f t="shared" si="20"/>
        <v>5318.6</v>
      </c>
    </row>
    <row r="11" spans="2:24" x14ac:dyDescent="0.25">
      <c r="B11" s="110">
        <v>7</v>
      </c>
      <c r="C11" s="6">
        <v>42994</v>
      </c>
      <c r="D11" s="7">
        <v>0.66180555555555554</v>
      </c>
      <c r="E11" s="113" t="s">
        <v>263</v>
      </c>
      <c r="F11" s="9" t="s">
        <v>21</v>
      </c>
      <c r="G11" s="15">
        <v>7</v>
      </c>
      <c r="H11" s="9">
        <v>2</v>
      </c>
      <c r="I11" s="9" t="s">
        <v>69</v>
      </c>
      <c r="J11" s="9" t="s">
        <v>20</v>
      </c>
      <c r="K11" s="108">
        <v>2.6</v>
      </c>
      <c r="L11" s="109">
        <v>1.4</v>
      </c>
      <c r="M11" s="50">
        <f t="shared" si="11"/>
        <v>200</v>
      </c>
      <c r="N11" s="50">
        <f t="shared" si="12"/>
        <v>520</v>
      </c>
      <c r="O11" s="50">
        <f t="shared" si="13"/>
        <v>320</v>
      </c>
      <c r="P11" s="51">
        <f t="shared" si="14"/>
        <v>10540</v>
      </c>
      <c r="Q11" s="13">
        <f t="shared" si="4"/>
        <v>100</v>
      </c>
      <c r="R11" s="13">
        <f t="shared" si="15"/>
        <v>1560</v>
      </c>
      <c r="S11" s="14">
        <f t="shared" si="16"/>
        <v>1460</v>
      </c>
      <c r="T11" s="14">
        <f t="shared" si="17"/>
        <v>12420</v>
      </c>
      <c r="U11" s="67">
        <f t="shared" si="8"/>
        <v>100</v>
      </c>
      <c r="V11" s="67">
        <f t="shared" si="18"/>
        <v>280</v>
      </c>
      <c r="W11" s="67">
        <f t="shared" si="19"/>
        <v>180</v>
      </c>
      <c r="X11" s="67">
        <f t="shared" si="20"/>
        <v>5498.6</v>
      </c>
    </row>
    <row r="12" spans="2:24" x14ac:dyDescent="0.25">
      <c r="B12" s="15">
        <v>8</v>
      </c>
      <c r="C12" s="6">
        <v>43001</v>
      </c>
      <c r="D12" s="7">
        <v>0.69097222222222221</v>
      </c>
      <c r="E12" s="113" t="s">
        <v>263</v>
      </c>
      <c r="F12" s="9" t="s">
        <v>27</v>
      </c>
      <c r="G12" s="15">
        <v>8</v>
      </c>
      <c r="H12" s="9">
        <v>4</v>
      </c>
      <c r="I12" s="9" t="s">
        <v>58</v>
      </c>
      <c r="J12" s="9" t="s">
        <v>20</v>
      </c>
      <c r="K12" s="108">
        <v>6</v>
      </c>
      <c r="L12" s="109">
        <v>2</v>
      </c>
      <c r="M12" s="50">
        <f t="shared" si="11"/>
        <v>200</v>
      </c>
      <c r="N12" s="50">
        <f t="shared" si="12"/>
        <v>1200</v>
      </c>
      <c r="O12" s="50">
        <f t="shared" si="13"/>
        <v>1000</v>
      </c>
      <c r="P12" s="51">
        <f t="shared" si="14"/>
        <v>11540</v>
      </c>
      <c r="Q12" s="13">
        <f t="shared" si="4"/>
        <v>100</v>
      </c>
      <c r="R12" s="13">
        <f t="shared" si="15"/>
        <v>2880</v>
      </c>
      <c r="S12" s="14">
        <f t="shared" si="16"/>
        <v>2780</v>
      </c>
      <c r="T12" s="14">
        <f t="shared" si="17"/>
        <v>15200</v>
      </c>
      <c r="U12" s="67">
        <f t="shared" si="8"/>
        <v>100</v>
      </c>
      <c r="V12" s="67">
        <f t="shared" si="18"/>
        <v>340</v>
      </c>
      <c r="W12" s="67">
        <f t="shared" si="19"/>
        <v>240</v>
      </c>
      <c r="X12" s="67">
        <f t="shared" si="20"/>
        <v>5738.6</v>
      </c>
    </row>
    <row r="13" spans="2:24" x14ac:dyDescent="0.25">
      <c r="B13" s="110">
        <v>9</v>
      </c>
      <c r="C13" s="6">
        <v>43001</v>
      </c>
      <c r="D13" s="7">
        <v>0.71527777777777779</v>
      </c>
      <c r="E13" s="113" t="s">
        <v>263</v>
      </c>
      <c r="F13" s="9" t="s">
        <v>27</v>
      </c>
      <c r="G13" s="15">
        <v>5</v>
      </c>
      <c r="H13" s="9">
        <v>5</v>
      </c>
      <c r="I13" s="9" t="s">
        <v>46</v>
      </c>
      <c r="J13" s="9" t="s">
        <v>20</v>
      </c>
      <c r="K13" s="108">
        <v>4.8</v>
      </c>
      <c r="L13" s="109">
        <v>1.7</v>
      </c>
      <c r="M13" s="50">
        <f t="shared" si="11"/>
        <v>200</v>
      </c>
      <c r="N13" s="50">
        <f t="shared" si="12"/>
        <v>960</v>
      </c>
      <c r="O13" s="50">
        <f t="shared" si="13"/>
        <v>760</v>
      </c>
      <c r="P13" s="51">
        <f t="shared" si="14"/>
        <v>12300</v>
      </c>
      <c r="Q13" s="13">
        <f t="shared" si="4"/>
        <v>100</v>
      </c>
      <c r="R13" s="13" t="str">
        <f t="shared" si="15"/>
        <v/>
      </c>
      <c r="S13" s="14">
        <f t="shared" si="16"/>
        <v>-100</v>
      </c>
      <c r="T13" s="14">
        <f t="shared" si="17"/>
        <v>15100</v>
      </c>
      <c r="U13" s="67">
        <f t="shared" si="8"/>
        <v>100</v>
      </c>
      <c r="V13" s="67">
        <f t="shared" si="18"/>
        <v>221</v>
      </c>
      <c r="W13" s="67">
        <f t="shared" si="19"/>
        <v>121</v>
      </c>
      <c r="X13" s="67">
        <f t="shared" si="20"/>
        <v>5859.6</v>
      </c>
    </row>
    <row r="14" spans="2:24" x14ac:dyDescent="0.25">
      <c r="B14" s="15">
        <v>10</v>
      </c>
      <c r="C14" s="6">
        <v>43001</v>
      </c>
      <c r="D14" s="7">
        <v>0.71875</v>
      </c>
      <c r="E14" s="113" t="s">
        <v>263</v>
      </c>
      <c r="F14" s="9" t="s">
        <v>27</v>
      </c>
      <c r="G14" s="15">
        <v>9</v>
      </c>
      <c r="H14" s="9">
        <v>5</v>
      </c>
      <c r="I14" s="9" t="s">
        <v>59</v>
      </c>
      <c r="J14" s="9" t="s">
        <v>28</v>
      </c>
      <c r="K14" s="108"/>
      <c r="L14" s="109">
        <v>1.3</v>
      </c>
      <c r="M14" s="50">
        <f t="shared" si="11"/>
        <v>200</v>
      </c>
      <c r="N14" s="50" t="str">
        <f t="shared" si="12"/>
        <v/>
      </c>
      <c r="O14" s="50">
        <f t="shared" si="13"/>
        <v>-200</v>
      </c>
      <c r="P14" s="51">
        <f t="shared" si="14"/>
        <v>12100</v>
      </c>
      <c r="Q14" s="13">
        <f t="shared" si="4"/>
        <v>100</v>
      </c>
      <c r="R14" s="13" t="str">
        <f t="shared" si="15"/>
        <v/>
      </c>
      <c r="S14" s="14">
        <f t="shared" si="16"/>
        <v>-100</v>
      </c>
      <c r="T14" s="14">
        <f t="shared" si="17"/>
        <v>15000</v>
      </c>
      <c r="U14" s="67">
        <f t="shared" si="8"/>
        <v>100</v>
      </c>
      <c r="V14" s="67">
        <f t="shared" si="18"/>
        <v>169</v>
      </c>
      <c r="W14" s="67">
        <f t="shared" si="19"/>
        <v>69</v>
      </c>
      <c r="X14" s="67">
        <f t="shared" si="20"/>
        <v>5928.6</v>
      </c>
    </row>
    <row r="15" spans="2:24" x14ac:dyDescent="0.25">
      <c r="B15" s="110">
        <v>11</v>
      </c>
      <c r="C15" s="6">
        <v>43008</v>
      </c>
      <c r="D15" s="7">
        <v>0.66666666666666663</v>
      </c>
      <c r="E15" s="113" t="s">
        <v>263</v>
      </c>
      <c r="F15" s="9" t="s">
        <v>21</v>
      </c>
      <c r="G15" s="15">
        <v>7</v>
      </c>
      <c r="H15" s="9">
        <v>1</v>
      </c>
      <c r="I15" s="9" t="s">
        <v>60</v>
      </c>
      <c r="J15" s="9" t="s">
        <v>20</v>
      </c>
      <c r="K15" s="108">
        <v>2.5</v>
      </c>
      <c r="L15" s="109">
        <v>1.3</v>
      </c>
      <c r="M15" s="50">
        <f t="shared" si="11"/>
        <v>200</v>
      </c>
      <c r="N15" s="50">
        <f t="shared" si="12"/>
        <v>500</v>
      </c>
      <c r="O15" s="50">
        <f t="shared" si="13"/>
        <v>300</v>
      </c>
      <c r="P15" s="51">
        <f t="shared" si="14"/>
        <v>12400</v>
      </c>
      <c r="Q15" s="13">
        <f t="shared" si="4"/>
        <v>100</v>
      </c>
      <c r="R15" s="13">
        <f t="shared" si="15"/>
        <v>450</v>
      </c>
      <c r="S15" s="14">
        <f t="shared" si="16"/>
        <v>350</v>
      </c>
      <c r="T15" s="14">
        <f t="shared" si="17"/>
        <v>15350</v>
      </c>
      <c r="U15" s="67">
        <f t="shared" si="8"/>
        <v>100</v>
      </c>
      <c r="V15" s="67">
        <f t="shared" si="18"/>
        <v>156</v>
      </c>
      <c r="W15" s="67">
        <f t="shared" si="19"/>
        <v>56</v>
      </c>
      <c r="X15" s="67">
        <f t="shared" si="20"/>
        <v>5984.6</v>
      </c>
    </row>
    <row r="16" spans="2:24" x14ac:dyDescent="0.25">
      <c r="B16" s="15">
        <v>12</v>
      </c>
      <c r="C16" s="6">
        <v>43022</v>
      </c>
      <c r="D16" s="7">
        <v>0.50347222222222221</v>
      </c>
      <c r="E16" s="113" t="s">
        <v>263</v>
      </c>
      <c r="F16" s="9" t="s">
        <v>21</v>
      </c>
      <c r="G16" s="15">
        <v>1</v>
      </c>
      <c r="H16" s="9">
        <v>12</v>
      </c>
      <c r="I16" s="9" t="s">
        <v>61</v>
      </c>
      <c r="J16" s="9" t="s">
        <v>20</v>
      </c>
      <c r="K16" s="108">
        <v>1.8</v>
      </c>
      <c r="L16" s="109">
        <v>1.2</v>
      </c>
      <c r="M16" s="50">
        <f t="shared" si="11"/>
        <v>200</v>
      </c>
      <c r="N16" s="50">
        <f t="shared" si="12"/>
        <v>360</v>
      </c>
      <c r="O16" s="50">
        <f t="shared" si="13"/>
        <v>160</v>
      </c>
      <c r="P16" s="51">
        <f t="shared" si="14"/>
        <v>12560</v>
      </c>
      <c r="Q16" s="13">
        <f t="shared" si="4"/>
        <v>100</v>
      </c>
      <c r="R16" s="13" t="str">
        <f t="shared" si="15"/>
        <v/>
      </c>
      <c r="S16" s="14">
        <f t="shared" si="16"/>
        <v>-100</v>
      </c>
      <c r="T16" s="14">
        <f t="shared" si="17"/>
        <v>15250</v>
      </c>
      <c r="U16" s="67">
        <f t="shared" si="8"/>
        <v>100</v>
      </c>
      <c r="V16" s="67">
        <f t="shared" si="18"/>
        <v>144</v>
      </c>
      <c r="W16" s="67">
        <f t="shared" si="19"/>
        <v>44</v>
      </c>
      <c r="X16" s="67">
        <f t="shared" si="20"/>
        <v>6028.6</v>
      </c>
    </row>
    <row r="17" spans="2:24" x14ac:dyDescent="0.25">
      <c r="B17" s="110">
        <v>13</v>
      </c>
      <c r="C17" s="6">
        <v>43022</v>
      </c>
      <c r="D17" s="7">
        <v>0.57638888888888895</v>
      </c>
      <c r="E17" s="113" t="s">
        <v>263</v>
      </c>
      <c r="F17" s="9" t="s">
        <v>21</v>
      </c>
      <c r="G17" s="15">
        <v>4</v>
      </c>
      <c r="H17" s="9">
        <v>11</v>
      </c>
      <c r="I17" s="9" t="s">
        <v>63</v>
      </c>
      <c r="J17" s="9" t="s">
        <v>23</v>
      </c>
      <c r="K17" s="108"/>
      <c r="L17" s="109">
        <v>1.2</v>
      </c>
      <c r="M17" s="50">
        <f t="shared" si="11"/>
        <v>200</v>
      </c>
      <c r="N17" s="50" t="str">
        <f t="shared" si="12"/>
        <v/>
      </c>
      <c r="O17" s="50">
        <f t="shared" si="13"/>
        <v>-200</v>
      </c>
      <c r="P17" s="51">
        <f t="shared" si="14"/>
        <v>12360</v>
      </c>
      <c r="Q17" s="13">
        <f t="shared" si="4"/>
        <v>100</v>
      </c>
      <c r="R17" s="13" t="str">
        <f t="shared" si="15"/>
        <v/>
      </c>
      <c r="S17" s="14">
        <f t="shared" si="16"/>
        <v>-100</v>
      </c>
      <c r="T17" s="14">
        <f t="shared" si="17"/>
        <v>15150</v>
      </c>
      <c r="U17" s="67">
        <f t="shared" si="8"/>
        <v>100</v>
      </c>
      <c r="V17" s="67">
        <f t="shared" si="18"/>
        <v>132</v>
      </c>
      <c r="W17" s="67">
        <f t="shared" si="19"/>
        <v>32</v>
      </c>
      <c r="X17" s="67">
        <f t="shared" si="20"/>
        <v>6060.6</v>
      </c>
    </row>
    <row r="18" spans="2:24" x14ac:dyDescent="0.25">
      <c r="B18" s="15">
        <v>14</v>
      </c>
      <c r="C18" s="6">
        <v>43022</v>
      </c>
      <c r="D18" s="7">
        <v>0.70486111111111116</v>
      </c>
      <c r="E18" s="113" t="s">
        <v>263</v>
      </c>
      <c r="F18" s="9" t="s">
        <v>21</v>
      </c>
      <c r="G18" s="15">
        <v>9</v>
      </c>
      <c r="H18" s="9">
        <v>1</v>
      </c>
      <c r="I18" s="9" t="s">
        <v>60</v>
      </c>
      <c r="J18" s="9" t="s">
        <v>23</v>
      </c>
      <c r="K18" s="108"/>
      <c r="L18" s="109">
        <v>1.1000000000000001</v>
      </c>
      <c r="M18" s="50">
        <f t="shared" si="11"/>
        <v>200</v>
      </c>
      <c r="N18" s="50" t="str">
        <f t="shared" si="12"/>
        <v/>
      </c>
      <c r="O18" s="50">
        <f t="shared" si="13"/>
        <v>-200</v>
      </c>
      <c r="P18" s="51">
        <f t="shared" si="14"/>
        <v>12160</v>
      </c>
      <c r="Q18" s="13">
        <f t="shared" si="4"/>
        <v>100</v>
      </c>
      <c r="R18" s="13" t="str">
        <f t="shared" si="15"/>
        <v/>
      </c>
      <c r="S18" s="14">
        <f t="shared" si="16"/>
        <v>-100</v>
      </c>
      <c r="T18" s="14">
        <f t="shared" si="17"/>
        <v>15050</v>
      </c>
      <c r="U18" s="67">
        <f t="shared" si="8"/>
        <v>100</v>
      </c>
      <c r="V18" s="67">
        <f t="shared" si="18"/>
        <v>187.00000000000003</v>
      </c>
      <c r="W18" s="67">
        <f t="shared" si="19"/>
        <v>87.000000000000028</v>
      </c>
      <c r="X18" s="67">
        <f t="shared" si="20"/>
        <v>6147.6</v>
      </c>
    </row>
    <row r="19" spans="2:24" x14ac:dyDescent="0.25">
      <c r="B19" s="110">
        <v>15</v>
      </c>
      <c r="C19" s="6">
        <v>43036</v>
      </c>
      <c r="D19" s="7">
        <v>0.66319444444444442</v>
      </c>
      <c r="E19" s="113" t="s">
        <v>263</v>
      </c>
      <c r="F19" s="9" t="s">
        <v>21</v>
      </c>
      <c r="G19" s="15">
        <v>6</v>
      </c>
      <c r="H19" s="9">
        <v>4</v>
      </c>
      <c r="I19" s="9" t="s">
        <v>66</v>
      </c>
      <c r="J19" s="9" t="s">
        <v>20</v>
      </c>
      <c r="K19" s="108">
        <v>5</v>
      </c>
      <c r="L19" s="109">
        <v>1.7</v>
      </c>
      <c r="M19" s="50">
        <f t="shared" si="11"/>
        <v>200</v>
      </c>
      <c r="N19" s="50">
        <f t="shared" si="12"/>
        <v>1000</v>
      </c>
      <c r="O19" s="50">
        <f t="shared" si="13"/>
        <v>800</v>
      </c>
      <c r="P19" s="51">
        <f t="shared" si="14"/>
        <v>12960</v>
      </c>
      <c r="Q19" s="13">
        <f t="shared" si="4"/>
        <v>100</v>
      </c>
      <c r="R19" s="13">
        <f t="shared" si="15"/>
        <v>2200</v>
      </c>
      <c r="S19" s="14">
        <f t="shared" si="16"/>
        <v>2100</v>
      </c>
      <c r="T19" s="14">
        <f t="shared" si="17"/>
        <v>17150</v>
      </c>
      <c r="U19" s="67">
        <f t="shared" si="8"/>
        <v>100</v>
      </c>
      <c r="V19" s="67">
        <f t="shared" si="18"/>
        <v>306</v>
      </c>
      <c r="W19" s="67">
        <f t="shared" si="19"/>
        <v>206</v>
      </c>
      <c r="X19" s="67">
        <f t="shared" si="20"/>
        <v>6353.6</v>
      </c>
    </row>
    <row r="20" spans="2:24" x14ac:dyDescent="0.25">
      <c r="B20" s="15">
        <v>16</v>
      </c>
      <c r="C20" s="6">
        <v>43050</v>
      </c>
      <c r="D20" s="7">
        <v>0.65972222222222221</v>
      </c>
      <c r="E20" s="113" t="s">
        <v>263</v>
      </c>
      <c r="F20" s="9" t="s">
        <v>27</v>
      </c>
      <c r="G20" s="15">
        <v>7</v>
      </c>
      <c r="H20" s="9">
        <v>5</v>
      </c>
      <c r="I20" s="9" t="s">
        <v>248</v>
      </c>
      <c r="J20" s="9" t="s">
        <v>20</v>
      </c>
      <c r="K20" s="108">
        <v>4.4000000000000004</v>
      </c>
      <c r="L20" s="109">
        <v>1.8</v>
      </c>
      <c r="M20" s="50">
        <f t="shared" si="11"/>
        <v>200</v>
      </c>
      <c r="N20" s="50">
        <f t="shared" si="12"/>
        <v>880.00000000000011</v>
      </c>
      <c r="O20" s="50">
        <f t="shared" si="13"/>
        <v>680.00000000000011</v>
      </c>
      <c r="P20" s="51">
        <f t="shared" si="14"/>
        <v>13640</v>
      </c>
      <c r="Q20" s="13">
        <f t="shared" si="4"/>
        <v>100</v>
      </c>
      <c r="R20" s="13">
        <f t="shared" si="15"/>
        <v>682.00000000000011</v>
      </c>
      <c r="S20" s="14">
        <f t="shared" si="16"/>
        <v>582.00000000000011</v>
      </c>
      <c r="T20" s="14">
        <f t="shared" si="17"/>
        <v>17732</v>
      </c>
      <c r="U20" s="67">
        <f t="shared" si="8"/>
        <v>100</v>
      </c>
      <c r="V20" s="67">
        <f t="shared" si="18"/>
        <v>198.00000000000003</v>
      </c>
      <c r="W20" s="67">
        <f t="shared" si="19"/>
        <v>98.000000000000028</v>
      </c>
      <c r="X20" s="67">
        <f t="shared" si="20"/>
        <v>6451.6</v>
      </c>
    </row>
    <row r="21" spans="2:24" x14ac:dyDescent="0.25">
      <c r="B21" s="110">
        <v>17</v>
      </c>
      <c r="C21" s="6">
        <v>43057</v>
      </c>
      <c r="D21" s="7">
        <v>0.65625</v>
      </c>
      <c r="E21" s="113" t="s">
        <v>263</v>
      </c>
      <c r="F21" s="9" t="s">
        <v>27</v>
      </c>
      <c r="G21" s="15">
        <v>6</v>
      </c>
      <c r="H21" s="9">
        <v>6</v>
      </c>
      <c r="I21" s="9" t="s">
        <v>71</v>
      </c>
      <c r="J21" s="9" t="s">
        <v>20</v>
      </c>
      <c r="K21" s="108">
        <v>1.55</v>
      </c>
      <c r="L21" s="109">
        <v>1.1000000000000001</v>
      </c>
      <c r="M21" s="50">
        <f t="shared" si="11"/>
        <v>200</v>
      </c>
      <c r="N21" s="50">
        <f t="shared" si="12"/>
        <v>310</v>
      </c>
      <c r="O21" s="50">
        <f t="shared" si="13"/>
        <v>110</v>
      </c>
      <c r="P21" s="51">
        <f t="shared" si="14"/>
        <v>13750</v>
      </c>
      <c r="Q21" s="13">
        <f t="shared" si="4"/>
        <v>100</v>
      </c>
      <c r="R21" s="13">
        <f t="shared" si="15"/>
        <v>356.5</v>
      </c>
      <c r="S21" s="14">
        <f t="shared" si="16"/>
        <v>256.5</v>
      </c>
      <c r="T21" s="14">
        <f t="shared" si="17"/>
        <v>17988.5</v>
      </c>
      <c r="U21" s="67">
        <f t="shared" si="8"/>
        <v>100</v>
      </c>
      <c r="V21" s="67">
        <f t="shared" si="18"/>
        <v>132</v>
      </c>
      <c r="W21" s="67">
        <f t="shared" si="19"/>
        <v>32</v>
      </c>
      <c r="X21" s="67">
        <f t="shared" si="20"/>
        <v>6483.6</v>
      </c>
    </row>
    <row r="22" spans="2:24" x14ac:dyDescent="0.25">
      <c r="B22" s="15">
        <v>18</v>
      </c>
      <c r="C22" s="6">
        <v>43057</v>
      </c>
      <c r="D22" s="7">
        <v>0.68055555555555547</v>
      </c>
      <c r="E22" s="113" t="s">
        <v>263</v>
      </c>
      <c r="F22" s="9" t="s">
        <v>27</v>
      </c>
      <c r="G22" s="15">
        <v>7</v>
      </c>
      <c r="H22" s="9">
        <v>6</v>
      </c>
      <c r="I22" s="9" t="s">
        <v>72</v>
      </c>
      <c r="J22" s="9" t="s">
        <v>20</v>
      </c>
      <c r="K22" s="108">
        <v>2.2999999999999998</v>
      </c>
      <c r="L22" s="109">
        <v>1.2</v>
      </c>
      <c r="M22" s="50">
        <f t="shared" si="11"/>
        <v>200</v>
      </c>
      <c r="N22" s="50">
        <f t="shared" si="12"/>
        <v>459.99999999999994</v>
      </c>
      <c r="O22" s="50">
        <f t="shared" si="13"/>
        <v>259.99999999999994</v>
      </c>
      <c r="P22" s="51">
        <f t="shared" si="14"/>
        <v>14010</v>
      </c>
      <c r="Q22" s="13">
        <f t="shared" si="4"/>
        <v>100</v>
      </c>
      <c r="R22" s="13">
        <f t="shared" si="15"/>
        <v>1081</v>
      </c>
      <c r="S22" s="14">
        <f t="shared" si="16"/>
        <v>981</v>
      </c>
      <c r="T22" s="14">
        <f t="shared" si="17"/>
        <v>18969.5</v>
      </c>
      <c r="U22" s="67">
        <f t="shared" si="8"/>
        <v>100</v>
      </c>
      <c r="V22" s="67">
        <f t="shared" si="18"/>
        <v>216</v>
      </c>
      <c r="W22" s="67">
        <f t="shared" si="19"/>
        <v>116</v>
      </c>
      <c r="X22" s="67">
        <f t="shared" si="20"/>
        <v>6599.6</v>
      </c>
    </row>
    <row r="23" spans="2:24" x14ac:dyDescent="0.25">
      <c r="B23" s="110">
        <v>19</v>
      </c>
      <c r="C23" s="6">
        <v>43057</v>
      </c>
      <c r="D23" s="7">
        <v>0.70833333333333337</v>
      </c>
      <c r="E23" s="113" t="s">
        <v>263</v>
      </c>
      <c r="F23" s="9" t="s">
        <v>27</v>
      </c>
      <c r="G23" s="15">
        <v>8</v>
      </c>
      <c r="H23" s="9">
        <v>3</v>
      </c>
      <c r="I23" s="9" t="s">
        <v>73</v>
      </c>
      <c r="J23" s="9" t="s">
        <v>20</v>
      </c>
      <c r="K23" s="108">
        <v>4.7</v>
      </c>
      <c r="L23" s="109">
        <v>1.8</v>
      </c>
      <c r="M23" s="50">
        <f t="shared" si="11"/>
        <v>200</v>
      </c>
      <c r="N23" s="50">
        <f t="shared" si="12"/>
        <v>940</v>
      </c>
      <c r="O23" s="50">
        <f t="shared" si="13"/>
        <v>740</v>
      </c>
      <c r="P23" s="51">
        <f t="shared" si="14"/>
        <v>14750</v>
      </c>
      <c r="Q23" s="13">
        <f t="shared" si="4"/>
        <v>100</v>
      </c>
      <c r="R23" s="13" t="str">
        <f t="shared" si="15"/>
        <v/>
      </c>
      <c r="S23" s="14">
        <f t="shared" si="16"/>
        <v>-100</v>
      </c>
      <c r="T23" s="14">
        <f t="shared" si="17"/>
        <v>18869.5</v>
      </c>
      <c r="U23" s="67">
        <f t="shared" si="8"/>
        <v>100</v>
      </c>
      <c r="V23" s="67" t="str">
        <f t="shared" si="18"/>
        <v/>
      </c>
      <c r="W23" s="67">
        <f t="shared" si="19"/>
        <v>-100</v>
      </c>
      <c r="X23" s="67">
        <f t="shared" si="20"/>
        <v>6499.6</v>
      </c>
    </row>
    <row r="24" spans="2:24" x14ac:dyDescent="0.25">
      <c r="B24" s="15">
        <v>20</v>
      </c>
      <c r="C24" s="6">
        <v>43064</v>
      </c>
      <c r="D24" s="7">
        <v>0.65625</v>
      </c>
      <c r="E24" s="113" t="s">
        <v>263</v>
      </c>
      <c r="F24" s="9" t="s">
        <v>27</v>
      </c>
      <c r="G24" s="15">
        <v>6</v>
      </c>
      <c r="H24" s="9">
        <v>2</v>
      </c>
      <c r="I24" s="9" t="s">
        <v>59</v>
      </c>
      <c r="J24" s="9"/>
      <c r="K24" s="108"/>
      <c r="L24" s="109"/>
      <c r="M24" s="50">
        <f t="shared" si="11"/>
        <v>200</v>
      </c>
      <c r="N24" s="50" t="str">
        <f t="shared" si="12"/>
        <v/>
      </c>
      <c r="O24" s="50">
        <f t="shared" si="13"/>
        <v>-200</v>
      </c>
      <c r="P24" s="51">
        <f t="shared" si="14"/>
        <v>14550</v>
      </c>
      <c r="Q24" s="13">
        <f t="shared" si="4"/>
        <v>100</v>
      </c>
      <c r="R24" s="13" t="str">
        <f t="shared" si="15"/>
        <v/>
      </c>
      <c r="S24" s="14">
        <f t="shared" si="16"/>
        <v>-100</v>
      </c>
      <c r="T24" s="14">
        <f t="shared" si="17"/>
        <v>18769.5</v>
      </c>
      <c r="U24" s="67">
        <f t="shared" si="8"/>
        <v>100</v>
      </c>
      <c r="V24" s="67" t="str">
        <f t="shared" si="18"/>
        <v/>
      </c>
      <c r="W24" s="67">
        <f t="shared" si="19"/>
        <v>-100</v>
      </c>
      <c r="X24" s="67">
        <f t="shared" si="20"/>
        <v>6399.6</v>
      </c>
    </row>
    <row r="25" spans="2:24" x14ac:dyDescent="0.25">
      <c r="B25" s="110">
        <v>21</v>
      </c>
      <c r="C25" s="6">
        <v>43064</v>
      </c>
      <c r="D25" s="7">
        <v>0.67986111111111114</v>
      </c>
      <c r="E25" s="113" t="s">
        <v>263</v>
      </c>
      <c r="F25" s="9" t="s">
        <v>27</v>
      </c>
      <c r="G25" s="15">
        <v>7</v>
      </c>
      <c r="H25" s="9">
        <v>17</v>
      </c>
      <c r="I25" s="9" t="s">
        <v>74</v>
      </c>
      <c r="J25" s="9" t="s">
        <v>20</v>
      </c>
      <c r="K25" s="108">
        <v>4.8</v>
      </c>
      <c r="L25" s="109">
        <v>2.1</v>
      </c>
      <c r="M25" s="50">
        <f t="shared" si="11"/>
        <v>200</v>
      </c>
      <c r="N25" s="50">
        <f t="shared" si="12"/>
        <v>960</v>
      </c>
      <c r="O25" s="50">
        <f t="shared" si="13"/>
        <v>760</v>
      </c>
      <c r="P25" s="51">
        <f t="shared" si="14"/>
        <v>15310</v>
      </c>
      <c r="Q25" s="13">
        <f t="shared" si="4"/>
        <v>100</v>
      </c>
      <c r="R25" s="13">
        <f t="shared" si="15"/>
        <v>1200</v>
      </c>
      <c r="S25" s="14">
        <f t="shared" si="16"/>
        <v>1100</v>
      </c>
      <c r="T25" s="14">
        <f t="shared" si="17"/>
        <v>19869.5</v>
      </c>
      <c r="U25" s="67">
        <f t="shared" si="8"/>
        <v>100</v>
      </c>
      <c r="V25" s="67">
        <f t="shared" si="18"/>
        <v>273</v>
      </c>
      <c r="W25" s="67">
        <f t="shared" si="19"/>
        <v>173</v>
      </c>
      <c r="X25" s="67">
        <f t="shared" si="20"/>
        <v>6572.6</v>
      </c>
    </row>
    <row r="26" spans="2:24" x14ac:dyDescent="0.25">
      <c r="B26" s="15">
        <v>22</v>
      </c>
      <c r="C26" s="6">
        <v>43071</v>
      </c>
      <c r="D26" s="7">
        <v>0.625</v>
      </c>
      <c r="E26" s="113" t="s">
        <v>263</v>
      </c>
      <c r="F26" s="9" t="s">
        <v>27</v>
      </c>
      <c r="G26" s="15">
        <v>5</v>
      </c>
      <c r="H26" s="9">
        <v>6</v>
      </c>
      <c r="I26" s="9" t="s">
        <v>76</v>
      </c>
      <c r="J26" s="9" t="s">
        <v>20</v>
      </c>
      <c r="K26" s="108">
        <v>2.5</v>
      </c>
      <c r="L26" s="109">
        <v>1.3</v>
      </c>
      <c r="M26" s="50">
        <f t="shared" si="11"/>
        <v>200</v>
      </c>
      <c r="N26" s="50">
        <f t="shared" si="12"/>
        <v>500</v>
      </c>
      <c r="O26" s="50">
        <f t="shared" si="13"/>
        <v>300</v>
      </c>
      <c r="P26" s="51">
        <f t="shared" si="14"/>
        <v>15610</v>
      </c>
      <c r="Q26" s="13">
        <f t="shared" si="4"/>
        <v>100</v>
      </c>
      <c r="R26" s="13" t="str">
        <f t="shared" si="15"/>
        <v/>
      </c>
      <c r="S26" s="14">
        <f t="shared" si="16"/>
        <v>-100</v>
      </c>
      <c r="T26" s="14">
        <f t="shared" si="17"/>
        <v>19769.5</v>
      </c>
      <c r="U26" s="67">
        <f t="shared" si="8"/>
        <v>100</v>
      </c>
      <c r="V26" s="67" t="str">
        <f t="shared" si="18"/>
        <v/>
      </c>
      <c r="W26" s="67">
        <f t="shared" si="19"/>
        <v>-100</v>
      </c>
      <c r="X26" s="67">
        <f t="shared" si="20"/>
        <v>6472.6</v>
      </c>
    </row>
    <row r="27" spans="2:24" x14ac:dyDescent="0.25">
      <c r="B27" s="110">
        <v>23</v>
      </c>
      <c r="C27" s="6">
        <v>43071</v>
      </c>
      <c r="D27" s="7">
        <v>0.68055555555555547</v>
      </c>
      <c r="E27" s="113" t="s">
        <v>263</v>
      </c>
      <c r="F27" s="9" t="s">
        <v>27</v>
      </c>
      <c r="G27" s="15">
        <v>7</v>
      </c>
      <c r="H27" s="9">
        <v>4</v>
      </c>
      <c r="I27" s="9" t="s">
        <v>78</v>
      </c>
      <c r="J27" s="9"/>
      <c r="K27" s="108"/>
      <c r="L27" s="109"/>
      <c r="M27" s="50">
        <f t="shared" si="11"/>
        <v>200</v>
      </c>
      <c r="N27" s="50" t="str">
        <f t="shared" si="12"/>
        <v/>
      </c>
      <c r="O27" s="50">
        <f t="shared" si="13"/>
        <v>-200</v>
      </c>
      <c r="P27" s="51">
        <f t="shared" si="14"/>
        <v>15410</v>
      </c>
      <c r="Q27" s="13">
        <f t="shared" si="4"/>
        <v>100</v>
      </c>
      <c r="R27" s="13" t="str">
        <f t="shared" si="15"/>
        <v/>
      </c>
      <c r="S27" s="14">
        <f t="shared" si="16"/>
        <v>-100</v>
      </c>
      <c r="T27" s="14">
        <f t="shared" si="17"/>
        <v>19669.5</v>
      </c>
      <c r="U27" s="67">
        <f t="shared" si="8"/>
        <v>100</v>
      </c>
      <c r="V27" s="67" t="str">
        <f t="shared" si="18"/>
        <v/>
      </c>
      <c r="W27" s="67">
        <f t="shared" si="19"/>
        <v>-100</v>
      </c>
      <c r="X27" s="67">
        <f t="shared" si="20"/>
        <v>6372.6</v>
      </c>
    </row>
    <row r="28" spans="2:24" x14ac:dyDescent="0.25">
      <c r="B28" s="15">
        <v>24</v>
      </c>
      <c r="C28" s="6">
        <v>43099</v>
      </c>
      <c r="D28" s="7">
        <v>0.56944444444444442</v>
      </c>
      <c r="E28" s="113" t="s">
        <v>263</v>
      </c>
      <c r="F28" s="9" t="s">
        <v>21</v>
      </c>
      <c r="G28" s="15">
        <v>3</v>
      </c>
      <c r="H28" s="9">
        <v>5</v>
      </c>
      <c r="I28" s="9" t="s">
        <v>92</v>
      </c>
      <c r="J28" s="9" t="s">
        <v>20</v>
      </c>
      <c r="K28" s="108">
        <v>2.2999999999999998</v>
      </c>
      <c r="L28" s="109">
        <v>1.5</v>
      </c>
      <c r="M28" s="50">
        <f t="shared" si="11"/>
        <v>200</v>
      </c>
      <c r="N28" s="50">
        <f t="shared" si="12"/>
        <v>459.99999999999994</v>
      </c>
      <c r="O28" s="50">
        <f t="shared" si="13"/>
        <v>259.99999999999994</v>
      </c>
      <c r="P28" s="51">
        <f t="shared" si="14"/>
        <v>15670</v>
      </c>
      <c r="Q28" s="13">
        <f t="shared" si="4"/>
        <v>100</v>
      </c>
      <c r="R28" s="13">
        <f t="shared" si="15"/>
        <v>390.99999999999994</v>
      </c>
      <c r="S28" s="14">
        <f t="shared" si="16"/>
        <v>290.99999999999994</v>
      </c>
      <c r="T28" s="14">
        <f t="shared" si="17"/>
        <v>19960.5</v>
      </c>
      <c r="U28" s="67">
        <f t="shared" si="8"/>
        <v>100</v>
      </c>
      <c r="V28" s="67">
        <f t="shared" si="18"/>
        <v>225</v>
      </c>
      <c r="W28" s="67">
        <f t="shared" si="19"/>
        <v>125</v>
      </c>
      <c r="X28" s="67">
        <f t="shared" si="20"/>
        <v>6497.6</v>
      </c>
    </row>
    <row r="29" spans="2:24" x14ac:dyDescent="0.25">
      <c r="B29" s="110">
        <v>25</v>
      </c>
      <c r="C29" s="6">
        <v>43099</v>
      </c>
      <c r="D29" s="7">
        <v>0.61805555555555558</v>
      </c>
      <c r="E29" s="113" t="s">
        <v>263</v>
      </c>
      <c r="F29" s="9" t="s">
        <v>21</v>
      </c>
      <c r="G29" s="15">
        <v>5</v>
      </c>
      <c r="H29" s="9">
        <v>6</v>
      </c>
      <c r="I29" s="9" t="s">
        <v>93</v>
      </c>
      <c r="J29" s="9" t="s">
        <v>20</v>
      </c>
      <c r="K29" s="108">
        <v>1.7</v>
      </c>
      <c r="L29" s="109">
        <v>1.5</v>
      </c>
      <c r="M29" s="50">
        <f t="shared" si="11"/>
        <v>200</v>
      </c>
      <c r="N29" s="50">
        <f t="shared" si="12"/>
        <v>340</v>
      </c>
      <c r="O29" s="50">
        <f t="shared" si="13"/>
        <v>140</v>
      </c>
      <c r="P29" s="51">
        <f t="shared" si="14"/>
        <v>15810</v>
      </c>
      <c r="Q29" s="13">
        <f t="shared" si="4"/>
        <v>100</v>
      </c>
      <c r="R29" s="13" t="str">
        <f t="shared" si="15"/>
        <v/>
      </c>
      <c r="S29" s="14">
        <f t="shared" si="16"/>
        <v>-100</v>
      </c>
      <c r="T29" s="14">
        <f t="shared" si="17"/>
        <v>19860.5</v>
      </c>
      <c r="U29" s="67">
        <f t="shared" si="8"/>
        <v>100</v>
      </c>
      <c r="V29" s="67" t="str">
        <f t="shared" si="18"/>
        <v/>
      </c>
      <c r="W29" s="67">
        <f t="shared" si="19"/>
        <v>-100</v>
      </c>
      <c r="X29" s="67">
        <f t="shared" si="20"/>
        <v>6397.6</v>
      </c>
    </row>
    <row r="30" spans="2:24" x14ac:dyDescent="0.25">
      <c r="B30" s="15">
        <v>26</v>
      </c>
      <c r="C30" s="6">
        <v>43099</v>
      </c>
      <c r="D30" s="7">
        <v>0.67291666666666661</v>
      </c>
      <c r="E30" s="113" t="s">
        <v>263</v>
      </c>
      <c r="F30" s="9" t="s">
        <v>21</v>
      </c>
      <c r="G30" s="15">
        <v>7</v>
      </c>
      <c r="H30" s="9">
        <v>5</v>
      </c>
      <c r="I30" s="9" t="s">
        <v>249</v>
      </c>
      <c r="J30" s="9"/>
      <c r="K30" s="108"/>
      <c r="L30" s="109"/>
      <c r="M30" s="50">
        <f t="shared" si="11"/>
        <v>200</v>
      </c>
      <c r="N30" s="50" t="str">
        <f t="shared" si="12"/>
        <v/>
      </c>
      <c r="O30" s="50">
        <f t="shared" si="13"/>
        <v>-200</v>
      </c>
      <c r="P30" s="51">
        <f t="shared" si="14"/>
        <v>15610</v>
      </c>
      <c r="Q30" s="13">
        <f t="shared" si="4"/>
        <v>100</v>
      </c>
      <c r="R30" s="13" t="str">
        <f t="shared" si="15"/>
        <v/>
      </c>
      <c r="S30" s="14">
        <f t="shared" si="16"/>
        <v>-100</v>
      </c>
      <c r="T30" s="14">
        <f t="shared" si="17"/>
        <v>19760.5</v>
      </c>
      <c r="U30" s="67">
        <f t="shared" si="8"/>
        <v>100</v>
      </c>
      <c r="V30" s="67" t="str">
        <f t="shared" si="18"/>
        <v/>
      </c>
      <c r="W30" s="67">
        <f t="shared" si="19"/>
        <v>-100</v>
      </c>
      <c r="X30" s="67">
        <f t="shared" si="20"/>
        <v>6297.6</v>
      </c>
    </row>
    <row r="31" spans="2:24" x14ac:dyDescent="0.25">
      <c r="B31" s="110">
        <v>27</v>
      </c>
      <c r="C31" s="6">
        <v>43106</v>
      </c>
      <c r="D31" s="7">
        <v>0.68055555555555547</v>
      </c>
      <c r="E31" s="113" t="s">
        <v>263</v>
      </c>
      <c r="F31" s="9" t="s">
        <v>21</v>
      </c>
      <c r="G31" s="15">
        <v>7</v>
      </c>
      <c r="H31" s="9">
        <v>5</v>
      </c>
      <c r="I31" s="9" t="s">
        <v>98</v>
      </c>
      <c r="J31" s="9" t="s">
        <v>23</v>
      </c>
      <c r="K31" s="108"/>
      <c r="L31" s="109">
        <v>3.3</v>
      </c>
      <c r="M31" s="50">
        <f t="shared" si="11"/>
        <v>200</v>
      </c>
      <c r="N31" s="50" t="str">
        <f t="shared" si="12"/>
        <v/>
      </c>
      <c r="O31" s="50">
        <f t="shared" si="13"/>
        <v>-200</v>
      </c>
      <c r="P31" s="51">
        <f t="shared" si="14"/>
        <v>15410</v>
      </c>
      <c r="Q31" s="13">
        <f t="shared" si="4"/>
        <v>100</v>
      </c>
      <c r="R31" s="13" t="str">
        <f t="shared" si="15"/>
        <v/>
      </c>
      <c r="S31" s="14">
        <f t="shared" si="16"/>
        <v>-100</v>
      </c>
      <c r="T31" s="14">
        <f t="shared" si="17"/>
        <v>19660.5</v>
      </c>
      <c r="U31" s="67">
        <f t="shared" si="8"/>
        <v>100</v>
      </c>
      <c r="V31" s="67">
        <f t="shared" si="18"/>
        <v>396</v>
      </c>
      <c r="W31" s="67">
        <f t="shared" si="19"/>
        <v>296</v>
      </c>
      <c r="X31" s="67">
        <f t="shared" si="20"/>
        <v>6593.6</v>
      </c>
    </row>
    <row r="32" spans="2:24" x14ac:dyDescent="0.25">
      <c r="B32" s="15">
        <v>28</v>
      </c>
      <c r="C32" s="6">
        <v>43113</v>
      </c>
      <c r="D32" s="7">
        <v>0.72222222222222221</v>
      </c>
      <c r="E32" s="113" t="s">
        <v>263</v>
      </c>
      <c r="F32" s="9" t="s">
        <v>21</v>
      </c>
      <c r="G32" s="15">
        <v>8</v>
      </c>
      <c r="H32" s="9">
        <v>5</v>
      </c>
      <c r="I32" s="9" t="s">
        <v>103</v>
      </c>
      <c r="J32" s="9" t="s">
        <v>20</v>
      </c>
      <c r="K32" s="108">
        <v>1.45</v>
      </c>
      <c r="L32" s="109">
        <v>1.2</v>
      </c>
      <c r="M32" s="50">
        <f t="shared" si="11"/>
        <v>200</v>
      </c>
      <c r="N32" s="50">
        <f t="shared" si="12"/>
        <v>290</v>
      </c>
      <c r="O32" s="50">
        <f t="shared" si="13"/>
        <v>90</v>
      </c>
      <c r="P32" s="51">
        <f t="shared" si="14"/>
        <v>15500</v>
      </c>
      <c r="Q32" s="13">
        <f t="shared" si="4"/>
        <v>100</v>
      </c>
      <c r="R32" s="13">
        <f t="shared" si="15"/>
        <v>522</v>
      </c>
      <c r="S32" s="14">
        <f t="shared" si="16"/>
        <v>422</v>
      </c>
      <c r="T32" s="14">
        <f t="shared" si="17"/>
        <v>20082.5</v>
      </c>
      <c r="U32" s="67">
        <f t="shared" si="8"/>
        <v>100</v>
      </c>
      <c r="V32" s="67">
        <f t="shared" si="18"/>
        <v>180</v>
      </c>
      <c r="W32" s="67">
        <f t="shared" si="19"/>
        <v>80</v>
      </c>
      <c r="X32" s="67">
        <f t="shared" si="20"/>
        <v>6673.6</v>
      </c>
    </row>
    <row r="33" spans="2:24" x14ac:dyDescent="0.25">
      <c r="B33" s="110">
        <v>29</v>
      </c>
      <c r="C33" s="6">
        <v>43127</v>
      </c>
      <c r="D33" s="7">
        <v>0.6791666666666667</v>
      </c>
      <c r="E33" s="113" t="s">
        <v>263</v>
      </c>
      <c r="F33" s="9" t="s">
        <v>27</v>
      </c>
      <c r="G33" s="15">
        <v>7</v>
      </c>
      <c r="H33" s="9">
        <v>7</v>
      </c>
      <c r="I33" s="9" t="s">
        <v>108</v>
      </c>
      <c r="J33" s="9" t="s">
        <v>20</v>
      </c>
      <c r="K33" s="108">
        <v>3.6</v>
      </c>
      <c r="L33" s="109">
        <v>1.5</v>
      </c>
      <c r="M33" s="50">
        <f t="shared" si="11"/>
        <v>200</v>
      </c>
      <c r="N33" s="50">
        <f t="shared" si="12"/>
        <v>720</v>
      </c>
      <c r="O33" s="50">
        <f t="shared" si="13"/>
        <v>520</v>
      </c>
      <c r="P33" s="51">
        <f t="shared" si="14"/>
        <v>16020</v>
      </c>
      <c r="Q33" s="13">
        <f t="shared" si="4"/>
        <v>100</v>
      </c>
      <c r="R33" s="13">
        <f t="shared" si="15"/>
        <v>1296</v>
      </c>
      <c r="S33" s="14">
        <f t="shared" si="16"/>
        <v>1196</v>
      </c>
      <c r="T33" s="14">
        <f t="shared" si="17"/>
        <v>21278.5</v>
      </c>
      <c r="U33" s="67">
        <f t="shared" si="8"/>
        <v>100</v>
      </c>
      <c r="V33" s="67">
        <f t="shared" si="18"/>
        <v>240</v>
      </c>
      <c r="W33" s="67">
        <f t="shared" si="19"/>
        <v>140</v>
      </c>
      <c r="X33" s="67">
        <f t="shared" si="20"/>
        <v>6813.6</v>
      </c>
    </row>
    <row r="34" spans="2:24" x14ac:dyDescent="0.25">
      <c r="B34" s="15">
        <v>30</v>
      </c>
      <c r="C34" s="6">
        <v>43127</v>
      </c>
      <c r="D34" s="7">
        <v>0.70833333333333337</v>
      </c>
      <c r="E34" s="113" t="s">
        <v>263</v>
      </c>
      <c r="F34" s="9" t="s">
        <v>27</v>
      </c>
      <c r="G34" s="15">
        <v>8</v>
      </c>
      <c r="H34" s="9">
        <v>7</v>
      </c>
      <c r="I34" s="9" t="s">
        <v>109</v>
      </c>
      <c r="J34" s="9" t="s">
        <v>20</v>
      </c>
      <c r="K34" s="108">
        <v>3.6</v>
      </c>
      <c r="L34" s="109">
        <v>1.6</v>
      </c>
      <c r="M34" s="50">
        <f t="shared" si="11"/>
        <v>200</v>
      </c>
      <c r="N34" s="50">
        <f t="shared" si="12"/>
        <v>720</v>
      </c>
      <c r="O34" s="50">
        <f t="shared" si="13"/>
        <v>520</v>
      </c>
      <c r="P34" s="51">
        <f t="shared" si="14"/>
        <v>16540</v>
      </c>
      <c r="Q34" s="13">
        <f t="shared" si="4"/>
        <v>100</v>
      </c>
      <c r="R34" s="13">
        <f t="shared" si="15"/>
        <v>2520</v>
      </c>
      <c r="S34" s="14">
        <f t="shared" si="16"/>
        <v>2420</v>
      </c>
      <c r="T34" s="14">
        <f t="shared" si="17"/>
        <v>23698.5</v>
      </c>
      <c r="U34" s="67">
        <f t="shared" si="8"/>
        <v>100</v>
      </c>
      <c r="V34" s="67">
        <f t="shared" si="18"/>
        <v>336</v>
      </c>
      <c r="W34" s="67">
        <f t="shared" si="19"/>
        <v>236</v>
      </c>
      <c r="X34" s="67">
        <f t="shared" si="20"/>
        <v>7049.6</v>
      </c>
    </row>
    <row r="35" spans="2:24" x14ac:dyDescent="0.25">
      <c r="B35" s="110">
        <v>31</v>
      </c>
      <c r="C35" s="6">
        <v>43134</v>
      </c>
      <c r="D35" s="7">
        <v>0.60763888888888895</v>
      </c>
      <c r="E35" s="113" t="s">
        <v>263</v>
      </c>
      <c r="F35" s="9" t="s">
        <v>27</v>
      </c>
      <c r="G35" s="15">
        <v>4</v>
      </c>
      <c r="H35" s="9">
        <v>4</v>
      </c>
      <c r="I35" s="9" t="s">
        <v>85</v>
      </c>
      <c r="J35" s="9" t="s">
        <v>20</v>
      </c>
      <c r="K35" s="108">
        <v>7</v>
      </c>
      <c r="L35" s="109">
        <v>2.1</v>
      </c>
      <c r="M35" s="50">
        <f t="shared" si="11"/>
        <v>200</v>
      </c>
      <c r="N35" s="50">
        <f t="shared" si="12"/>
        <v>1400</v>
      </c>
      <c r="O35" s="50">
        <f t="shared" si="13"/>
        <v>1200</v>
      </c>
      <c r="P35" s="51">
        <f t="shared" si="14"/>
        <v>17740</v>
      </c>
      <c r="Q35" s="13">
        <f t="shared" si="4"/>
        <v>100</v>
      </c>
      <c r="R35" s="13" t="str">
        <f t="shared" si="15"/>
        <v/>
      </c>
      <c r="S35" s="14">
        <f t="shared" si="16"/>
        <v>-100</v>
      </c>
      <c r="T35" s="14">
        <f t="shared" si="17"/>
        <v>23598.5</v>
      </c>
      <c r="U35" s="67">
        <f t="shared" si="8"/>
        <v>100</v>
      </c>
      <c r="V35" s="67" t="str">
        <f t="shared" si="18"/>
        <v/>
      </c>
      <c r="W35" s="67">
        <f t="shared" si="19"/>
        <v>-100</v>
      </c>
      <c r="X35" s="67">
        <f t="shared" si="20"/>
        <v>6949.6</v>
      </c>
    </row>
    <row r="36" spans="2:24" x14ac:dyDescent="0.25">
      <c r="B36" s="15">
        <v>32</v>
      </c>
      <c r="C36" s="6">
        <v>43148</v>
      </c>
      <c r="D36" s="7">
        <v>0.71180555555555547</v>
      </c>
      <c r="E36" s="113" t="s">
        <v>263</v>
      </c>
      <c r="F36" s="9" t="s">
        <v>21</v>
      </c>
      <c r="G36" s="15">
        <v>7</v>
      </c>
      <c r="H36" s="9">
        <v>2</v>
      </c>
      <c r="I36" s="9" t="s">
        <v>249</v>
      </c>
      <c r="J36" s="9"/>
      <c r="K36" s="108"/>
      <c r="L36" s="109"/>
      <c r="M36" s="50">
        <f t="shared" si="11"/>
        <v>200</v>
      </c>
      <c r="N36" s="50" t="str">
        <f t="shared" si="12"/>
        <v/>
      </c>
      <c r="O36" s="50">
        <f t="shared" si="13"/>
        <v>-200</v>
      </c>
      <c r="P36" s="51">
        <f t="shared" si="14"/>
        <v>17540</v>
      </c>
      <c r="Q36" s="13">
        <f t="shared" si="4"/>
        <v>100</v>
      </c>
      <c r="R36" s="13" t="str">
        <f t="shared" si="15"/>
        <v/>
      </c>
      <c r="S36" s="14">
        <f t="shared" si="16"/>
        <v>-100</v>
      </c>
      <c r="T36" s="14">
        <f t="shared" si="17"/>
        <v>23498.5</v>
      </c>
      <c r="U36" s="67">
        <f t="shared" si="8"/>
        <v>100</v>
      </c>
      <c r="V36" s="67" t="str">
        <f t="shared" si="18"/>
        <v/>
      </c>
      <c r="W36" s="67">
        <f t="shared" si="19"/>
        <v>-100</v>
      </c>
      <c r="X36" s="67">
        <f t="shared" si="20"/>
        <v>6849.6</v>
      </c>
    </row>
    <row r="37" spans="2:24" x14ac:dyDescent="0.25">
      <c r="B37" s="110">
        <v>33</v>
      </c>
      <c r="C37" s="6">
        <v>43148</v>
      </c>
      <c r="D37" s="7">
        <v>0.76388888888888884</v>
      </c>
      <c r="E37" s="113" t="s">
        <v>263</v>
      </c>
      <c r="F37" s="9" t="s">
        <v>21</v>
      </c>
      <c r="G37" s="15">
        <v>9</v>
      </c>
      <c r="H37" s="9">
        <v>8</v>
      </c>
      <c r="I37" s="9" t="s">
        <v>63</v>
      </c>
      <c r="J37" s="9" t="s">
        <v>20</v>
      </c>
      <c r="K37" s="108">
        <v>3.8499999999999996</v>
      </c>
      <c r="L37" s="109">
        <v>1.7</v>
      </c>
      <c r="M37" s="50">
        <f t="shared" si="11"/>
        <v>200</v>
      </c>
      <c r="N37" s="50">
        <f t="shared" si="12"/>
        <v>769.99999999999989</v>
      </c>
      <c r="O37" s="50">
        <f t="shared" si="13"/>
        <v>569.99999999999989</v>
      </c>
      <c r="P37" s="51">
        <f t="shared" si="14"/>
        <v>18110</v>
      </c>
      <c r="Q37" s="13">
        <f t="shared" si="4"/>
        <v>100</v>
      </c>
      <c r="R37" s="13" t="str">
        <f t="shared" si="15"/>
        <v/>
      </c>
      <c r="S37" s="14">
        <f t="shared" si="16"/>
        <v>-100</v>
      </c>
      <c r="T37" s="14">
        <f t="shared" si="17"/>
        <v>23398.5</v>
      </c>
      <c r="U37" s="67">
        <f t="shared" si="8"/>
        <v>100</v>
      </c>
      <c r="V37" s="67" t="str">
        <f t="shared" si="18"/>
        <v/>
      </c>
      <c r="W37" s="67">
        <f t="shared" si="19"/>
        <v>-100</v>
      </c>
      <c r="X37" s="67">
        <f t="shared" si="20"/>
        <v>6749.6</v>
      </c>
    </row>
    <row r="38" spans="2:24" x14ac:dyDescent="0.25">
      <c r="B38" s="15">
        <v>34</v>
      </c>
      <c r="C38" s="6">
        <v>43162</v>
      </c>
      <c r="D38" s="7">
        <v>0.54513888888888895</v>
      </c>
      <c r="E38" s="113" t="s">
        <v>263</v>
      </c>
      <c r="F38" s="9" t="s">
        <v>21</v>
      </c>
      <c r="G38" s="15">
        <v>2</v>
      </c>
      <c r="H38" s="9">
        <v>3</v>
      </c>
      <c r="I38" s="9" t="s">
        <v>250</v>
      </c>
      <c r="J38" s="9"/>
      <c r="K38" s="108"/>
      <c r="L38" s="109"/>
      <c r="M38" s="50">
        <f t="shared" si="11"/>
        <v>200</v>
      </c>
      <c r="N38" s="50" t="str">
        <f t="shared" si="12"/>
        <v/>
      </c>
      <c r="O38" s="50">
        <f t="shared" si="13"/>
        <v>-200</v>
      </c>
      <c r="P38" s="51">
        <f t="shared" si="14"/>
        <v>17910</v>
      </c>
      <c r="Q38" s="13">
        <f t="shared" si="4"/>
        <v>100</v>
      </c>
      <c r="R38" s="13" t="str">
        <f t="shared" si="15"/>
        <v/>
      </c>
      <c r="S38" s="14">
        <f t="shared" si="16"/>
        <v>-100</v>
      </c>
      <c r="T38" s="14">
        <f t="shared" si="17"/>
        <v>23298.5</v>
      </c>
      <c r="U38" s="67">
        <f t="shared" si="8"/>
        <v>100</v>
      </c>
      <c r="V38" s="67" t="str">
        <f t="shared" si="18"/>
        <v/>
      </c>
      <c r="W38" s="67">
        <f t="shared" si="19"/>
        <v>-100</v>
      </c>
      <c r="X38" s="67">
        <f t="shared" si="20"/>
        <v>6649.6</v>
      </c>
    </row>
    <row r="39" spans="2:24" x14ac:dyDescent="0.25">
      <c r="B39" s="110">
        <v>35</v>
      </c>
      <c r="C39" s="6">
        <v>43162</v>
      </c>
      <c r="D39" s="7">
        <v>0.61805555555555558</v>
      </c>
      <c r="E39" s="113" t="s">
        <v>263</v>
      </c>
      <c r="F39" s="9" t="s">
        <v>21</v>
      </c>
      <c r="G39" s="15">
        <v>5</v>
      </c>
      <c r="H39" s="9">
        <v>3</v>
      </c>
      <c r="I39" s="9" t="s">
        <v>251</v>
      </c>
      <c r="J39" s="9" t="s">
        <v>23</v>
      </c>
      <c r="K39" s="108"/>
      <c r="L39" s="109">
        <v>1.5</v>
      </c>
      <c r="M39" s="50">
        <f t="shared" si="11"/>
        <v>200</v>
      </c>
      <c r="N39" s="50" t="str">
        <f t="shared" si="12"/>
        <v/>
      </c>
      <c r="O39" s="50">
        <f t="shared" si="13"/>
        <v>-200</v>
      </c>
      <c r="P39" s="51">
        <f t="shared" si="14"/>
        <v>17710</v>
      </c>
      <c r="Q39" s="13">
        <f t="shared" si="4"/>
        <v>100</v>
      </c>
      <c r="R39" s="13" t="str">
        <f t="shared" si="15"/>
        <v/>
      </c>
      <c r="S39" s="14">
        <f t="shared" si="16"/>
        <v>-100</v>
      </c>
      <c r="T39" s="14">
        <f t="shared" si="17"/>
        <v>23198.5</v>
      </c>
      <c r="U39" s="67">
        <f t="shared" si="8"/>
        <v>100</v>
      </c>
      <c r="V39" s="67">
        <f t="shared" si="18"/>
        <v>180</v>
      </c>
      <c r="W39" s="67">
        <f t="shared" si="19"/>
        <v>80</v>
      </c>
      <c r="X39" s="67">
        <f t="shared" si="20"/>
        <v>6729.6</v>
      </c>
    </row>
    <row r="40" spans="2:24" x14ac:dyDescent="0.25">
      <c r="B40" s="15">
        <v>36</v>
      </c>
      <c r="C40" s="6">
        <v>43162</v>
      </c>
      <c r="D40" s="7">
        <v>0.72916666666666663</v>
      </c>
      <c r="E40" s="113" t="s">
        <v>263</v>
      </c>
      <c r="F40" s="9" t="s">
        <v>21</v>
      </c>
      <c r="G40" s="15">
        <v>9</v>
      </c>
      <c r="H40" s="9">
        <v>3</v>
      </c>
      <c r="I40" s="9" t="s">
        <v>145</v>
      </c>
      <c r="J40" s="9" t="s">
        <v>20</v>
      </c>
      <c r="K40" s="108">
        <v>2.7</v>
      </c>
      <c r="L40" s="109">
        <v>1.2</v>
      </c>
      <c r="M40" s="50">
        <f t="shared" si="11"/>
        <v>200</v>
      </c>
      <c r="N40" s="50">
        <f t="shared" si="12"/>
        <v>540</v>
      </c>
      <c r="O40" s="50">
        <f t="shared" si="13"/>
        <v>340</v>
      </c>
      <c r="P40" s="51">
        <f t="shared" si="14"/>
        <v>18050</v>
      </c>
      <c r="Q40" s="13">
        <f t="shared" si="4"/>
        <v>100</v>
      </c>
      <c r="R40" s="13">
        <f t="shared" si="15"/>
        <v>405</v>
      </c>
      <c r="S40" s="14">
        <f t="shared" si="16"/>
        <v>305</v>
      </c>
      <c r="T40" s="14">
        <f t="shared" si="17"/>
        <v>23503.5</v>
      </c>
      <c r="U40" s="67">
        <f t="shared" si="8"/>
        <v>100</v>
      </c>
      <c r="V40" s="67">
        <f t="shared" si="18"/>
        <v>124.80000000000001</v>
      </c>
      <c r="W40" s="67">
        <f t="shared" si="19"/>
        <v>24.800000000000011</v>
      </c>
      <c r="X40" s="67">
        <f t="shared" si="20"/>
        <v>6754.4000000000005</v>
      </c>
    </row>
    <row r="41" spans="2:24" x14ac:dyDescent="0.25">
      <c r="B41" s="110">
        <v>37</v>
      </c>
      <c r="C41" s="6">
        <v>43169</v>
      </c>
      <c r="D41" s="7">
        <v>0.625</v>
      </c>
      <c r="E41" s="113" t="s">
        <v>263</v>
      </c>
      <c r="F41" s="9" t="s">
        <v>21</v>
      </c>
      <c r="G41" s="15">
        <v>5</v>
      </c>
      <c r="H41" s="9">
        <v>1</v>
      </c>
      <c r="I41" s="9" t="s">
        <v>69</v>
      </c>
      <c r="J41" s="9" t="s">
        <v>20</v>
      </c>
      <c r="K41" s="108">
        <v>1.5</v>
      </c>
      <c r="L41" s="109">
        <v>1.04</v>
      </c>
      <c r="M41" s="50">
        <f t="shared" si="11"/>
        <v>200</v>
      </c>
      <c r="N41" s="50">
        <f t="shared" si="12"/>
        <v>300</v>
      </c>
      <c r="O41" s="50">
        <f t="shared" si="13"/>
        <v>100</v>
      </c>
      <c r="P41" s="51">
        <f t="shared" si="14"/>
        <v>18150</v>
      </c>
      <c r="Q41" s="13">
        <f t="shared" si="4"/>
        <v>100</v>
      </c>
      <c r="R41" s="13">
        <f t="shared" si="15"/>
        <v>405</v>
      </c>
      <c r="S41" s="14">
        <f t="shared" si="16"/>
        <v>305</v>
      </c>
      <c r="T41" s="14">
        <f t="shared" si="17"/>
        <v>23808.5</v>
      </c>
      <c r="U41" s="67">
        <f t="shared" si="8"/>
        <v>100</v>
      </c>
      <c r="V41" s="67">
        <f t="shared" si="18"/>
        <v>135.20000000000002</v>
      </c>
      <c r="W41" s="67">
        <f t="shared" si="19"/>
        <v>35.200000000000017</v>
      </c>
      <c r="X41" s="67">
        <f t="shared" si="20"/>
        <v>6789.6</v>
      </c>
    </row>
    <row r="42" spans="2:24" x14ac:dyDescent="0.25">
      <c r="B42" s="15">
        <v>38</v>
      </c>
      <c r="C42" s="6">
        <v>43169</v>
      </c>
      <c r="D42" s="7">
        <v>0.70833333333333337</v>
      </c>
      <c r="E42" s="113" t="s">
        <v>263</v>
      </c>
      <c r="F42" s="9" t="s">
        <v>21</v>
      </c>
      <c r="G42" s="15">
        <v>8</v>
      </c>
      <c r="H42" s="9">
        <v>9</v>
      </c>
      <c r="I42" s="9" t="s">
        <v>103</v>
      </c>
      <c r="J42" s="9" t="s">
        <v>20</v>
      </c>
      <c r="K42" s="108">
        <v>2.7</v>
      </c>
      <c r="L42" s="109">
        <v>1.3</v>
      </c>
      <c r="M42" s="50">
        <f t="shared" si="11"/>
        <v>200</v>
      </c>
      <c r="N42" s="50">
        <f t="shared" si="12"/>
        <v>540</v>
      </c>
      <c r="O42" s="50">
        <f t="shared" si="13"/>
        <v>340</v>
      </c>
      <c r="P42" s="51">
        <f t="shared" si="14"/>
        <v>18490</v>
      </c>
      <c r="Q42" s="13">
        <f t="shared" si="4"/>
        <v>100</v>
      </c>
      <c r="R42" s="13">
        <f t="shared" si="15"/>
        <v>1134</v>
      </c>
      <c r="S42" s="14">
        <f t="shared" si="16"/>
        <v>1034</v>
      </c>
      <c r="T42" s="14">
        <f t="shared" si="17"/>
        <v>24842.5</v>
      </c>
      <c r="U42" s="67">
        <f t="shared" si="8"/>
        <v>100</v>
      </c>
      <c r="V42" s="67">
        <f t="shared" si="18"/>
        <v>208</v>
      </c>
      <c r="W42" s="67">
        <f t="shared" si="19"/>
        <v>108</v>
      </c>
      <c r="X42" s="67">
        <f t="shared" si="20"/>
        <v>6897.6</v>
      </c>
    </row>
    <row r="43" spans="2:24" x14ac:dyDescent="0.25">
      <c r="B43" s="110">
        <v>39</v>
      </c>
      <c r="C43" s="6">
        <v>43183</v>
      </c>
      <c r="D43" s="7">
        <v>0.70138888888888884</v>
      </c>
      <c r="E43" s="113" t="s">
        <v>263</v>
      </c>
      <c r="F43" s="9" t="s">
        <v>27</v>
      </c>
      <c r="G43" s="15">
        <v>8</v>
      </c>
      <c r="H43" s="9">
        <v>3</v>
      </c>
      <c r="I43" s="9" t="s">
        <v>64</v>
      </c>
      <c r="J43" s="9" t="s">
        <v>20</v>
      </c>
      <c r="K43" s="108">
        <v>4.2</v>
      </c>
      <c r="L43" s="109">
        <v>1.6</v>
      </c>
      <c r="M43" s="50">
        <f t="shared" si="11"/>
        <v>200</v>
      </c>
      <c r="N43" s="50">
        <f t="shared" si="12"/>
        <v>840</v>
      </c>
      <c r="O43" s="50">
        <f t="shared" si="13"/>
        <v>640</v>
      </c>
      <c r="P43" s="51">
        <f t="shared" si="14"/>
        <v>19130</v>
      </c>
      <c r="Q43" s="13">
        <f t="shared" si="4"/>
        <v>100</v>
      </c>
      <c r="R43" s="13">
        <f t="shared" si="15"/>
        <v>1386</v>
      </c>
      <c r="S43" s="14">
        <f t="shared" si="16"/>
        <v>1286</v>
      </c>
      <c r="T43" s="14">
        <f t="shared" si="17"/>
        <v>26128.5</v>
      </c>
      <c r="U43" s="67">
        <f t="shared" si="8"/>
        <v>100</v>
      </c>
      <c r="V43" s="67">
        <f t="shared" si="18"/>
        <v>240</v>
      </c>
      <c r="W43" s="67">
        <f t="shared" si="19"/>
        <v>140</v>
      </c>
      <c r="X43" s="67">
        <f t="shared" si="20"/>
        <v>7037.6</v>
      </c>
    </row>
    <row r="44" spans="2:24" x14ac:dyDescent="0.25">
      <c r="B44" s="15">
        <v>40</v>
      </c>
      <c r="C44" s="6">
        <v>43190</v>
      </c>
      <c r="D44" s="7">
        <v>0.72916666666666663</v>
      </c>
      <c r="E44" s="113" t="s">
        <v>263</v>
      </c>
      <c r="F44" s="9" t="s">
        <v>27</v>
      </c>
      <c r="G44" s="15">
        <v>9</v>
      </c>
      <c r="H44" s="9">
        <v>5</v>
      </c>
      <c r="I44" s="9" t="s">
        <v>145</v>
      </c>
      <c r="J44" s="9" t="s">
        <v>20</v>
      </c>
      <c r="K44" s="108">
        <v>3.3</v>
      </c>
      <c r="L44" s="109">
        <v>1.5</v>
      </c>
      <c r="M44" s="50">
        <f t="shared" si="11"/>
        <v>200</v>
      </c>
      <c r="N44" s="50">
        <f t="shared" si="12"/>
        <v>660</v>
      </c>
      <c r="O44" s="50">
        <f t="shared" si="13"/>
        <v>460</v>
      </c>
      <c r="P44" s="115">
        <f t="shared" si="14"/>
        <v>19590</v>
      </c>
      <c r="Q44" s="13">
        <f t="shared" si="4"/>
        <v>100</v>
      </c>
      <c r="R44" s="13" t="str">
        <f t="shared" si="15"/>
        <v/>
      </c>
      <c r="S44" s="14">
        <f t="shared" si="16"/>
        <v>-100</v>
      </c>
      <c r="T44" s="14">
        <f t="shared" si="17"/>
        <v>26028.5</v>
      </c>
      <c r="U44" s="67">
        <f t="shared" si="8"/>
        <v>100</v>
      </c>
      <c r="V44" s="67" t="str">
        <f t="shared" si="18"/>
        <v/>
      </c>
      <c r="W44" s="67">
        <f t="shared" si="19"/>
        <v>-100</v>
      </c>
      <c r="X44" s="67">
        <f t="shared" si="20"/>
        <v>6937.6</v>
      </c>
    </row>
    <row r="45" spans="2:24" x14ac:dyDescent="0.25">
      <c r="B45" s="110">
        <v>41</v>
      </c>
      <c r="C45" s="6">
        <v>43197</v>
      </c>
      <c r="D45" s="7">
        <v>0.55555555555555558</v>
      </c>
      <c r="E45" s="113" t="s">
        <v>263</v>
      </c>
      <c r="F45" s="9" t="s">
        <v>21</v>
      </c>
      <c r="G45" s="15">
        <v>4</v>
      </c>
      <c r="H45" s="9">
        <v>1</v>
      </c>
      <c r="I45" s="9" t="s">
        <v>63</v>
      </c>
      <c r="J45" s="9"/>
      <c r="K45" s="108"/>
      <c r="L45" s="109"/>
      <c r="M45" s="50">
        <f t="shared" si="11"/>
        <v>200</v>
      </c>
      <c r="N45" s="50" t="str">
        <f t="shared" si="12"/>
        <v/>
      </c>
      <c r="O45" s="50">
        <f t="shared" si="13"/>
        <v>-200</v>
      </c>
      <c r="P45" s="51">
        <f t="shared" si="14"/>
        <v>19390</v>
      </c>
      <c r="Q45" s="13">
        <f t="shared" si="4"/>
        <v>100</v>
      </c>
      <c r="R45" s="13" t="str">
        <f t="shared" si="15"/>
        <v/>
      </c>
      <c r="S45" s="14">
        <f t="shared" si="16"/>
        <v>-100</v>
      </c>
      <c r="T45" s="14">
        <f t="shared" si="17"/>
        <v>25928.5</v>
      </c>
      <c r="U45" s="67">
        <f t="shared" si="8"/>
        <v>100</v>
      </c>
      <c r="V45" s="67" t="str">
        <f t="shared" si="18"/>
        <v/>
      </c>
      <c r="W45" s="67">
        <f t="shared" si="19"/>
        <v>-100</v>
      </c>
      <c r="X45" s="67">
        <f t="shared" si="20"/>
        <v>6837.6</v>
      </c>
    </row>
    <row r="46" spans="2:24" x14ac:dyDescent="0.25">
      <c r="B46" s="15">
        <v>42</v>
      </c>
      <c r="C46" s="6">
        <v>43204</v>
      </c>
      <c r="D46" s="7">
        <v>0.65625</v>
      </c>
      <c r="E46" s="113" t="s">
        <v>263</v>
      </c>
      <c r="F46" s="9" t="s">
        <v>21</v>
      </c>
      <c r="G46" s="15">
        <v>8</v>
      </c>
      <c r="H46" s="9">
        <v>1</v>
      </c>
      <c r="I46" s="9" t="s">
        <v>252</v>
      </c>
      <c r="J46" s="9"/>
      <c r="K46" s="108"/>
      <c r="L46" s="109"/>
      <c r="M46" s="50">
        <f t="shared" si="11"/>
        <v>200</v>
      </c>
      <c r="N46" s="50" t="str">
        <f t="shared" si="12"/>
        <v/>
      </c>
      <c r="O46" s="50">
        <f t="shared" si="13"/>
        <v>-200</v>
      </c>
      <c r="P46" s="51">
        <f t="shared" si="14"/>
        <v>19190</v>
      </c>
      <c r="Q46" s="13">
        <f t="shared" si="4"/>
        <v>100</v>
      </c>
      <c r="R46" s="13" t="str">
        <f t="shared" si="15"/>
        <v/>
      </c>
      <c r="S46" s="14">
        <f t="shared" si="16"/>
        <v>-100</v>
      </c>
      <c r="T46" s="14">
        <f t="shared" si="17"/>
        <v>25828.5</v>
      </c>
      <c r="U46" s="67">
        <f t="shared" si="8"/>
        <v>100</v>
      </c>
      <c r="V46" s="67" t="str">
        <f t="shared" si="18"/>
        <v/>
      </c>
      <c r="W46" s="67">
        <f t="shared" si="19"/>
        <v>-100</v>
      </c>
      <c r="X46" s="67">
        <f t="shared" si="20"/>
        <v>6737.6</v>
      </c>
    </row>
    <row r="47" spans="2:24" x14ac:dyDescent="0.25">
      <c r="B47" s="110">
        <v>43</v>
      </c>
      <c r="C47" s="6">
        <v>43211</v>
      </c>
      <c r="D47" s="7">
        <v>0.52430555555555558</v>
      </c>
      <c r="E47" s="113" t="s">
        <v>263</v>
      </c>
      <c r="F47" s="9" t="s">
        <v>21</v>
      </c>
      <c r="G47" s="15">
        <v>2</v>
      </c>
      <c r="H47" s="9">
        <v>4</v>
      </c>
      <c r="I47" s="9" t="s">
        <v>253</v>
      </c>
      <c r="J47" s="9" t="s">
        <v>23</v>
      </c>
      <c r="K47" s="108"/>
      <c r="L47" s="109">
        <v>1.8</v>
      </c>
      <c r="M47" s="50">
        <f t="shared" si="11"/>
        <v>200</v>
      </c>
      <c r="N47" s="50" t="str">
        <f t="shared" si="12"/>
        <v/>
      </c>
      <c r="O47" s="50">
        <f t="shared" si="13"/>
        <v>-200</v>
      </c>
      <c r="P47" s="51">
        <f t="shared" si="14"/>
        <v>18990</v>
      </c>
      <c r="Q47" s="13">
        <f t="shared" si="4"/>
        <v>100</v>
      </c>
      <c r="R47" s="13" t="str">
        <f t="shared" si="15"/>
        <v/>
      </c>
      <c r="S47" s="14">
        <f t="shared" si="16"/>
        <v>-100</v>
      </c>
      <c r="T47" s="14">
        <f t="shared" si="17"/>
        <v>25728.5</v>
      </c>
      <c r="U47" s="67">
        <f t="shared" si="8"/>
        <v>100</v>
      </c>
      <c r="V47" s="67">
        <f t="shared" si="18"/>
        <v>270</v>
      </c>
      <c r="W47" s="67">
        <f t="shared" si="19"/>
        <v>170</v>
      </c>
      <c r="X47" s="67">
        <f t="shared" si="20"/>
        <v>6907.6</v>
      </c>
    </row>
    <row r="48" spans="2:24" x14ac:dyDescent="0.25">
      <c r="B48" s="15">
        <v>44</v>
      </c>
      <c r="C48" s="6">
        <v>43211</v>
      </c>
      <c r="D48" s="7">
        <v>0.54861111111111105</v>
      </c>
      <c r="E48" s="113" t="s">
        <v>263</v>
      </c>
      <c r="F48" s="9" t="s">
        <v>21</v>
      </c>
      <c r="G48" s="15">
        <v>3</v>
      </c>
      <c r="H48" s="9">
        <v>2</v>
      </c>
      <c r="I48" s="9" t="s">
        <v>142</v>
      </c>
      <c r="J48" s="9" t="s">
        <v>28</v>
      </c>
      <c r="K48" s="108"/>
      <c r="L48" s="109">
        <v>1.5</v>
      </c>
      <c r="M48" s="50">
        <f t="shared" si="11"/>
        <v>200</v>
      </c>
      <c r="N48" s="50" t="str">
        <f t="shared" si="12"/>
        <v/>
      </c>
      <c r="O48" s="50">
        <f t="shared" si="13"/>
        <v>-200</v>
      </c>
      <c r="P48" s="51">
        <f t="shared" si="14"/>
        <v>18790</v>
      </c>
      <c r="Q48" s="13">
        <f t="shared" si="4"/>
        <v>100</v>
      </c>
      <c r="R48" s="13" t="str">
        <f t="shared" si="15"/>
        <v/>
      </c>
      <c r="S48" s="14">
        <f t="shared" si="16"/>
        <v>-100</v>
      </c>
      <c r="T48" s="14">
        <f t="shared" si="17"/>
        <v>25628.5</v>
      </c>
      <c r="U48" s="67">
        <f t="shared" si="8"/>
        <v>100</v>
      </c>
      <c r="V48" s="67">
        <f t="shared" si="18"/>
        <v>255</v>
      </c>
      <c r="W48" s="67">
        <f t="shared" si="19"/>
        <v>155</v>
      </c>
      <c r="X48" s="67">
        <f t="shared" si="20"/>
        <v>7062.6</v>
      </c>
    </row>
    <row r="49" spans="2:24" x14ac:dyDescent="0.25">
      <c r="B49" s="110">
        <v>45</v>
      </c>
      <c r="C49" s="6">
        <v>43211</v>
      </c>
      <c r="D49" s="7">
        <v>0.57291666666666663</v>
      </c>
      <c r="E49" s="113" t="s">
        <v>263</v>
      </c>
      <c r="F49" s="9" t="s">
        <v>21</v>
      </c>
      <c r="G49" s="15">
        <v>4</v>
      </c>
      <c r="H49" s="9">
        <v>1</v>
      </c>
      <c r="I49" s="9" t="s">
        <v>143</v>
      </c>
      <c r="J49" s="9" t="s">
        <v>23</v>
      </c>
      <c r="K49" s="108"/>
      <c r="L49" s="109">
        <v>1.7</v>
      </c>
      <c r="M49" s="50">
        <f t="shared" si="11"/>
        <v>200</v>
      </c>
      <c r="N49" s="50" t="str">
        <f t="shared" si="12"/>
        <v/>
      </c>
      <c r="O49" s="50">
        <f t="shared" si="13"/>
        <v>-200</v>
      </c>
      <c r="P49" s="51">
        <f t="shared" si="14"/>
        <v>18590</v>
      </c>
      <c r="Q49" s="13">
        <f t="shared" si="4"/>
        <v>100</v>
      </c>
      <c r="R49" s="13" t="str">
        <f t="shared" si="15"/>
        <v/>
      </c>
      <c r="S49" s="14">
        <f t="shared" si="16"/>
        <v>-100</v>
      </c>
      <c r="T49" s="14">
        <f t="shared" si="17"/>
        <v>25528.5</v>
      </c>
      <c r="U49" s="67">
        <f t="shared" si="8"/>
        <v>100</v>
      </c>
      <c r="V49" s="67">
        <f t="shared" si="18"/>
        <v>237.99999999999997</v>
      </c>
      <c r="W49" s="67">
        <f t="shared" si="19"/>
        <v>137.99999999999997</v>
      </c>
      <c r="X49" s="67">
        <f t="shared" si="20"/>
        <v>7200.6</v>
      </c>
    </row>
    <row r="50" spans="2:24" x14ac:dyDescent="0.25">
      <c r="B50" s="15">
        <v>46</v>
      </c>
      <c r="C50" s="6">
        <v>43211</v>
      </c>
      <c r="D50" s="7">
        <v>0.64930555555555558</v>
      </c>
      <c r="E50" s="113" t="s">
        <v>263</v>
      </c>
      <c r="F50" s="9" t="s">
        <v>21</v>
      </c>
      <c r="G50" s="15">
        <v>7</v>
      </c>
      <c r="H50" s="9">
        <v>10</v>
      </c>
      <c r="I50" s="9" t="s">
        <v>254</v>
      </c>
      <c r="J50" s="9" t="s">
        <v>20</v>
      </c>
      <c r="K50" s="108">
        <v>2.2999999999999998</v>
      </c>
      <c r="L50" s="109">
        <v>1.4</v>
      </c>
      <c r="M50" s="50">
        <f t="shared" si="11"/>
        <v>200</v>
      </c>
      <c r="N50" s="50">
        <f t="shared" si="12"/>
        <v>459.99999999999994</v>
      </c>
      <c r="O50" s="50">
        <f t="shared" si="13"/>
        <v>259.99999999999994</v>
      </c>
      <c r="P50" s="51">
        <f t="shared" si="14"/>
        <v>18850</v>
      </c>
      <c r="Q50" s="13">
        <f t="shared" si="4"/>
        <v>100</v>
      </c>
      <c r="R50" s="13" t="str">
        <f t="shared" si="15"/>
        <v/>
      </c>
      <c r="S50" s="14">
        <f t="shared" si="16"/>
        <v>-100</v>
      </c>
      <c r="T50" s="14">
        <f t="shared" si="17"/>
        <v>25428.5</v>
      </c>
      <c r="U50" s="67">
        <f t="shared" si="8"/>
        <v>100</v>
      </c>
      <c r="V50" s="67" t="str">
        <f t="shared" si="18"/>
        <v/>
      </c>
      <c r="W50" s="67">
        <f t="shared" si="19"/>
        <v>-100</v>
      </c>
      <c r="X50" s="67">
        <f t="shared" si="20"/>
        <v>7100.6</v>
      </c>
    </row>
    <row r="51" spans="2:24" x14ac:dyDescent="0.25">
      <c r="B51" s="110">
        <v>47</v>
      </c>
      <c r="C51" s="6">
        <v>43211</v>
      </c>
      <c r="D51" s="7">
        <v>0.67708333333333337</v>
      </c>
      <c r="E51" s="113" t="s">
        <v>263</v>
      </c>
      <c r="F51" s="9" t="s">
        <v>21</v>
      </c>
      <c r="G51" s="15">
        <v>8</v>
      </c>
      <c r="H51" s="9">
        <v>1</v>
      </c>
      <c r="I51" s="9" t="s">
        <v>144</v>
      </c>
      <c r="J51" s="9"/>
      <c r="K51" s="108"/>
      <c r="L51" s="109"/>
      <c r="M51" s="50">
        <f t="shared" si="11"/>
        <v>200</v>
      </c>
      <c r="N51" s="50" t="str">
        <f t="shared" si="12"/>
        <v/>
      </c>
      <c r="O51" s="50">
        <f t="shared" si="13"/>
        <v>-200</v>
      </c>
      <c r="P51" s="51">
        <f t="shared" si="14"/>
        <v>18650</v>
      </c>
      <c r="Q51" s="13">
        <f t="shared" si="4"/>
        <v>100</v>
      </c>
      <c r="R51" s="13" t="str">
        <f t="shared" si="15"/>
        <v/>
      </c>
      <c r="S51" s="14">
        <f t="shared" si="16"/>
        <v>-100</v>
      </c>
      <c r="T51" s="14">
        <f t="shared" si="17"/>
        <v>25328.5</v>
      </c>
      <c r="U51" s="67">
        <f t="shared" si="8"/>
        <v>100</v>
      </c>
      <c r="V51" s="67" t="str">
        <f t="shared" si="18"/>
        <v/>
      </c>
      <c r="W51" s="67">
        <f t="shared" si="19"/>
        <v>-100</v>
      </c>
      <c r="X51" s="67">
        <f t="shared" si="20"/>
        <v>7000.6</v>
      </c>
    </row>
    <row r="52" spans="2:24" x14ac:dyDescent="0.25">
      <c r="B52" s="15">
        <v>48</v>
      </c>
      <c r="C52" s="6">
        <v>43211</v>
      </c>
      <c r="D52" s="7">
        <v>0.70486111111111116</v>
      </c>
      <c r="E52" s="113" t="s">
        <v>263</v>
      </c>
      <c r="F52" s="9" t="s">
        <v>21</v>
      </c>
      <c r="G52" s="15">
        <v>9</v>
      </c>
      <c r="H52" s="9">
        <v>7</v>
      </c>
      <c r="I52" s="9" t="s">
        <v>145</v>
      </c>
      <c r="J52" s="9" t="s">
        <v>23</v>
      </c>
      <c r="K52" s="108"/>
      <c r="L52" s="109">
        <v>1.4</v>
      </c>
      <c r="M52" s="50">
        <f t="shared" si="11"/>
        <v>200</v>
      </c>
      <c r="N52" s="50" t="str">
        <f t="shared" si="12"/>
        <v/>
      </c>
      <c r="O52" s="50">
        <f t="shared" si="13"/>
        <v>-200</v>
      </c>
      <c r="P52" s="51">
        <f t="shared" si="14"/>
        <v>18450</v>
      </c>
      <c r="Q52" s="13">
        <f t="shared" si="4"/>
        <v>100</v>
      </c>
      <c r="R52" s="13" t="str">
        <f t="shared" si="15"/>
        <v/>
      </c>
      <c r="S52" s="14">
        <f t="shared" si="16"/>
        <v>-100</v>
      </c>
      <c r="T52" s="14">
        <f t="shared" si="17"/>
        <v>25228.5</v>
      </c>
      <c r="U52" s="67">
        <f t="shared" si="8"/>
        <v>100</v>
      </c>
      <c r="V52" s="67">
        <f t="shared" si="18"/>
        <v>182</v>
      </c>
      <c r="W52" s="67">
        <f t="shared" si="19"/>
        <v>82</v>
      </c>
      <c r="X52" s="67">
        <f t="shared" si="20"/>
        <v>7082.6</v>
      </c>
    </row>
    <row r="53" spans="2:24" x14ac:dyDescent="0.25">
      <c r="B53" s="110">
        <v>49</v>
      </c>
      <c r="C53" s="6">
        <v>43225</v>
      </c>
      <c r="D53" s="7">
        <v>0.64236111111111105</v>
      </c>
      <c r="E53" s="113" t="s">
        <v>263</v>
      </c>
      <c r="F53" s="9" t="s">
        <v>27</v>
      </c>
      <c r="G53" s="15">
        <v>7</v>
      </c>
      <c r="H53" s="9">
        <v>7</v>
      </c>
      <c r="I53" s="9" t="s">
        <v>255</v>
      </c>
      <c r="J53" s="9" t="s">
        <v>28</v>
      </c>
      <c r="K53" s="108"/>
      <c r="L53" s="109">
        <v>1.3</v>
      </c>
      <c r="M53" s="50">
        <f t="shared" si="11"/>
        <v>200</v>
      </c>
      <c r="N53" s="50" t="str">
        <f t="shared" si="12"/>
        <v/>
      </c>
      <c r="O53" s="50">
        <f t="shared" si="13"/>
        <v>-200</v>
      </c>
      <c r="P53" s="51">
        <f t="shared" si="14"/>
        <v>18250</v>
      </c>
      <c r="Q53" s="13">
        <f t="shared" si="4"/>
        <v>100</v>
      </c>
      <c r="R53" s="13" t="str">
        <f t="shared" si="15"/>
        <v/>
      </c>
      <c r="S53" s="14">
        <f t="shared" si="16"/>
        <v>-100</v>
      </c>
      <c r="T53" s="14">
        <f t="shared" si="17"/>
        <v>25128.5</v>
      </c>
      <c r="U53" s="67">
        <f t="shared" si="8"/>
        <v>100</v>
      </c>
      <c r="V53" s="67">
        <f t="shared" si="18"/>
        <v>351</v>
      </c>
      <c r="W53" s="67">
        <f t="shared" si="19"/>
        <v>251</v>
      </c>
      <c r="X53" s="67">
        <f t="shared" si="20"/>
        <v>7333.6</v>
      </c>
    </row>
    <row r="54" spans="2:24" x14ac:dyDescent="0.25">
      <c r="B54" s="15">
        <v>50</v>
      </c>
      <c r="C54" s="6">
        <v>43225</v>
      </c>
      <c r="D54" s="7">
        <v>0.67013888888888884</v>
      </c>
      <c r="E54" s="113" t="s">
        <v>263</v>
      </c>
      <c r="F54" s="9" t="s">
        <v>27</v>
      </c>
      <c r="G54" s="15">
        <v>8</v>
      </c>
      <c r="H54" s="9">
        <v>7</v>
      </c>
      <c r="I54" s="9" t="s">
        <v>256</v>
      </c>
      <c r="J54" s="9" t="s">
        <v>23</v>
      </c>
      <c r="K54" s="108"/>
      <c r="L54" s="109">
        <v>2.7</v>
      </c>
      <c r="M54" s="50">
        <f t="shared" si="11"/>
        <v>200</v>
      </c>
      <c r="N54" s="50" t="str">
        <f t="shared" si="12"/>
        <v/>
      </c>
      <c r="O54" s="50">
        <f t="shared" si="13"/>
        <v>-200</v>
      </c>
      <c r="P54" s="51">
        <f t="shared" si="14"/>
        <v>18050</v>
      </c>
      <c r="Q54" s="13">
        <f t="shared" si="4"/>
        <v>100</v>
      </c>
      <c r="R54" s="13" t="str">
        <f t="shared" si="15"/>
        <v/>
      </c>
      <c r="S54" s="14">
        <f t="shared" si="16"/>
        <v>-100</v>
      </c>
      <c r="T54" s="14">
        <f t="shared" si="17"/>
        <v>25028.5</v>
      </c>
      <c r="U54" s="67">
        <f t="shared" si="8"/>
        <v>100</v>
      </c>
      <c r="V54" s="67">
        <f t="shared" si="18"/>
        <v>351</v>
      </c>
      <c r="W54" s="67">
        <f t="shared" si="19"/>
        <v>251</v>
      </c>
      <c r="X54" s="67">
        <f t="shared" si="20"/>
        <v>7584.6</v>
      </c>
    </row>
    <row r="55" spans="2:24" x14ac:dyDescent="0.25">
      <c r="B55" s="110">
        <v>51</v>
      </c>
      <c r="C55" s="6">
        <v>43225</v>
      </c>
      <c r="D55" s="7">
        <v>0.69791666666666663</v>
      </c>
      <c r="E55" s="113" t="s">
        <v>263</v>
      </c>
      <c r="F55" s="9" t="s">
        <v>27</v>
      </c>
      <c r="G55" s="15">
        <v>9</v>
      </c>
      <c r="H55" s="9">
        <v>6</v>
      </c>
      <c r="I55" s="9" t="s">
        <v>75</v>
      </c>
      <c r="J55" s="9" t="s">
        <v>23</v>
      </c>
      <c r="K55" s="108"/>
      <c r="L55" s="109">
        <v>1.3</v>
      </c>
      <c r="M55" s="50">
        <f t="shared" si="11"/>
        <v>200</v>
      </c>
      <c r="N55" s="50" t="str">
        <f t="shared" si="12"/>
        <v/>
      </c>
      <c r="O55" s="50">
        <f t="shared" si="13"/>
        <v>-200</v>
      </c>
      <c r="P55" s="51">
        <f t="shared" si="14"/>
        <v>17850</v>
      </c>
      <c r="Q55" s="13">
        <f t="shared" si="4"/>
        <v>100</v>
      </c>
      <c r="R55" s="13" t="str">
        <f t="shared" si="15"/>
        <v/>
      </c>
      <c r="S55" s="14">
        <f t="shared" si="16"/>
        <v>-100</v>
      </c>
      <c r="T55" s="14">
        <f t="shared" si="17"/>
        <v>24928.5</v>
      </c>
      <c r="U55" s="67">
        <f t="shared" si="8"/>
        <v>100</v>
      </c>
      <c r="V55" s="67">
        <f t="shared" si="18"/>
        <v>325</v>
      </c>
      <c r="W55" s="67">
        <f t="shared" si="19"/>
        <v>225</v>
      </c>
      <c r="X55" s="67">
        <f t="shared" si="20"/>
        <v>7809.6</v>
      </c>
    </row>
    <row r="56" spans="2:24" x14ac:dyDescent="0.25">
      <c r="B56" s="15">
        <v>52</v>
      </c>
      <c r="C56" s="6">
        <v>43239</v>
      </c>
      <c r="D56" s="7">
        <v>0.60763888888888895</v>
      </c>
      <c r="E56" s="113" t="s">
        <v>263</v>
      </c>
      <c r="F56" s="9" t="s">
        <v>27</v>
      </c>
      <c r="G56" s="15">
        <v>6</v>
      </c>
      <c r="H56" s="9">
        <v>6</v>
      </c>
      <c r="I56" s="9" t="s">
        <v>257</v>
      </c>
      <c r="J56" s="9" t="s">
        <v>23</v>
      </c>
      <c r="K56" s="108"/>
      <c r="L56" s="109">
        <v>2.5</v>
      </c>
      <c r="M56" s="50">
        <f t="shared" si="11"/>
        <v>200</v>
      </c>
      <c r="N56" s="50" t="str">
        <f t="shared" si="12"/>
        <v/>
      </c>
      <c r="O56" s="50">
        <f t="shared" si="13"/>
        <v>-200</v>
      </c>
      <c r="P56" s="51">
        <f t="shared" si="14"/>
        <v>17650</v>
      </c>
      <c r="Q56" s="13">
        <f t="shared" si="4"/>
        <v>100</v>
      </c>
      <c r="R56" s="13" t="str">
        <f t="shared" si="15"/>
        <v/>
      </c>
      <c r="S56" s="14">
        <f t="shared" si="16"/>
        <v>-100</v>
      </c>
      <c r="T56" s="14">
        <f t="shared" si="17"/>
        <v>24828.5</v>
      </c>
      <c r="U56" s="67">
        <f t="shared" si="8"/>
        <v>100</v>
      </c>
      <c r="V56" s="67">
        <f t="shared" si="18"/>
        <v>300</v>
      </c>
      <c r="W56" s="67">
        <f t="shared" si="19"/>
        <v>200</v>
      </c>
      <c r="X56" s="67">
        <f t="shared" si="20"/>
        <v>8009.6</v>
      </c>
    </row>
    <row r="57" spans="2:24" x14ac:dyDescent="0.25">
      <c r="B57" s="110">
        <v>53</v>
      </c>
      <c r="C57" s="6">
        <v>43246</v>
      </c>
      <c r="D57" s="7">
        <v>0.63541666666666663</v>
      </c>
      <c r="E57" s="113" t="s">
        <v>263</v>
      </c>
      <c r="F57" s="9" t="s">
        <v>21</v>
      </c>
      <c r="G57" s="15">
        <v>7</v>
      </c>
      <c r="H57" s="9">
        <v>3</v>
      </c>
      <c r="I57" s="9" t="s">
        <v>258</v>
      </c>
      <c r="J57" s="9" t="s">
        <v>28</v>
      </c>
      <c r="K57" s="108"/>
      <c r="L57" s="109">
        <v>1.2</v>
      </c>
      <c r="M57" s="50">
        <f t="shared" si="11"/>
        <v>200</v>
      </c>
      <c r="N57" s="50" t="str">
        <f t="shared" si="12"/>
        <v/>
      </c>
      <c r="O57" s="50">
        <f t="shared" si="13"/>
        <v>-200</v>
      </c>
      <c r="P57" s="51">
        <f t="shared" si="14"/>
        <v>17450</v>
      </c>
      <c r="Q57" s="13">
        <f t="shared" si="4"/>
        <v>100</v>
      </c>
      <c r="R57" s="13" t="str">
        <f t="shared" ref="R57:R63" si="21">IF(OR(K57="",K58=""),"",((K57*Q57)*K58))</f>
        <v/>
      </c>
      <c r="S57" s="14">
        <f t="shared" ref="S57:S63" si="22">IF(R57="",Q57*-1,R57-Q57)</f>
        <v>-100</v>
      </c>
      <c r="T57" s="14">
        <f t="shared" ref="T57:T63" si="23">T56+S57</f>
        <v>24728.5</v>
      </c>
      <c r="U57" s="67">
        <f t="shared" si="8"/>
        <v>100</v>
      </c>
      <c r="V57" s="67" t="str">
        <f t="shared" ref="V57:V63" si="24">IF(OR(L57="",L58=""),"",((L57*U57)*L58))</f>
        <v/>
      </c>
      <c r="W57" s="67">
        <f t="shared" ref="W57:W63" si="25">IF(V57="",U57*-1,V57-U57)</f>
        <v>-100</v>
      </c>
      <c r="X57" s="67">
        <f t="shared" ref="X57:X63" si="26">X56+W57</f>
        <v>7909.6</v>
      </c>
    </row>
    <row r="58" spans="2:24" x14ac:dyDescent="0.25">
      <c r="B58" s="15">
        <v>54</v>
      </c>
      <c r="C58" s="6">
        <v>43253</v>
      </c>
      <c r="D58" s="7">
        <v>0.5</v>
      </c>
      <c r="E58" s="113" t="s">
        <v>263</v>
      </c>
      <c r="F58" s="9" t="s">
        <v>27</v>
      </c>
      <c r="G58" s="15">
        <v>2</v>
      </c>
      <c r="H58" s="9">
        <v>4</v>
      </c>
      <c r="I58" s="9" t="s">
        <v>259</v>
      </c>
      <c r="J58" s="9"/>
      <c r="K58" s="108"/>
      <c r="L58" s="109"/>
      <c r="M58" s="50">
        <f t="shared" si="11"/>
        <v>200</v>
      </c>
      <c r="N58" s="50" t="str">
        <f t="shared" si="12"/>
        <v/>
      </c>
      <c r="O58" s="50">
        <f t="shared" si="13"/>
        <v>-200</v>
      </c>
      <c r="P58" s="51">
        <f t="shared" si="14"/>
        <v>17250</v>
      </c>
      <c r="Q58" s="13">
        <f t="shared" si="4"/>
        <v>100</v>
      </c>
      <c r="R58" s="13" t="str">
        <f t="shared" si="21"/>
        <v/>
      </c>
      <c r="S58" s="14">
        <f t="shared" si="22"/>
        <v>-100</v>
      </c>
      <c r="T58" s="14">
        <f t="shared" si="23"/>
        <v>24628.5</v>
      </c>
      <c r="U58" s="67">
        <f t="shared" si="8"/>
        <v>100</v>
      </c>
      <c r="V58" s="67" t="str">
        <f t="shared" si="24"/>
        <v/>
      </c>
      <c r="W58" s="67">
        <f t="shared" si="25"/>
        <v>-100</v>
      </c>
      <c r="X58" s="67">
        <f t="shared" si="26"/>
        <v>7809.6</v>
      </c>
    </row>
    <row r="59" spans="2:24" x14ac:dyDescent="0.25">
      <c r="B59" s="110">
        <v>55</v>
      </c>
      <c r="C59" s="6">
        <v>43253</v>
      </c>
      <c r="D59" s="7">
        <v>0.52430555555555558</v>
      </c>
      <c r="E59" s="113" t="s">
        <v>263</v>
      </c>
      <c r="F59" s="9" t="s">
        <v>27</v>
      </c>
      <c r="G59" s="15">
        <v>3</v>
      </c>
      <c r="H59" s="9">
        <v>4</v>
      </c>
      <c r="I59" s="9" t="s">
        <v>260</v>
      </c>
      <c r="J59" s="9"/>
      <c r="K59" s="108"/>
      <c r="L59" s="109"/>
      <c r="M59" s="50">
        <f t="shared" si="11"/>
        <v>200</v>
      </c>
      <c r="N59" s="50" t="str">
        <f t="shared" si="12"/>
        <v/>
      </c>
      <c r="O59" s="50">
        <f t="shared" si="13"/>
        <v>-200</v>
      </c>
      <c r="P59" s="51">
        <f t="shared" si="14"/>
        <v>17050</v>
      </c>
      <c r="Q59" s="13">
        <f t="shared" si="4"/>
        <v>100</v>
      </c>
      <c r="R59" s="13" t="str">
        <f t="shared" si="21"/>
        <v/>
      </c>
      <c r="S59" s="14">
        <f t="shared" si="22"/>
        <v>-100</v>
      </c>
      <c r="T59" s="14">
        <f t="shared" si="23"/>
        <v>24528.5</v>
      </c>
      <c r="U59" s="67">
        <f t="shared" si="8"/>
        <v>100</v>
      </c>
      <c r="V59" s="67" t="str">
        <f t="shared" si="24"/>
        <v/>
      </c>
      <c r="W59" s="67">
        <f t="shared" si="25"/>
        <v>-100</v>
      </c>
      <c r="X59" s="67">
        <f t="shared" si="26"/>
        <v>7709.6</v>
      </c>
    </row>
    <row r="60" spans="2:24" x14ac:dyDescent="0.25">
      <c r="B60" s="15">
        <v>56</v>
      </c>
      <c r="C60" s="6">
        <v>43253</v>
      </c>
      <c r="D60" s="7">
        <v>0.60069444444444442</v>
      </c>
      <c r="E60" s="113" t="s">
        <v>263</v>
      </c>
      <c r="F60" s="9" t="s">
        <v>27</v>
      </c>
      <c r="G60" s="15">
        <v>6</v>
      </c>
      <c r="H60" s="9">
        <v>3</v>
      </c>
      <c r="I60" s="9" t="s">
        <v>261</v>
      </c>
      <c r="J60" s="9" t="s">
        <v>20</v>
      </c>
      <c r="K60" s="108">
        <v>5.9</v>
      </c>
      <c r="L60" s="109">
        <v>2.2000000000000002</v>
      </c>
      <c r="M60" s="50">
        <f t="shared" si="11"/>
        <v>200</v>
      </c>
      <c r="N60" s="50">
        <f t="shared" si="12"/>
        <v>1180</v>
      </c>
      <c r="O60" s="50">
        <f t="shared" si="13"/>
        <v>980</v>
      </c>
      <c r="P60" s="51">
        <f t="shared" si="14"/>
        <v>18030</v>
      </c>
      <c r="Q60" s="13">
        <f t="shared" si="4"/>
        <v>100</v>
      </c>
      <c r="R60" s="13">
        <f t="shared" si="21"/>
        <v>2537</v>
      </c>
      <c r="S60" s="14">
        <f t="shared" si="22"/>
        <v>2437</v>
      </c>
      <c r="T60" s="115">
        <f t="shared" si="23"/>
        <v>26965.5</v>
      </c>
      <c r="U60" s="67">
        <f t="shared" si="8"/>
        <v>100</v>
      </c>
      <c r="V60" s="67">
        <f t="shared" si="24"/>
        <v>528</v>
      </c>
      <c r="W60" s="67">
        <f t="shared" si="25"/>
        <v>428</v>
      </c>
      <c r="X60" s="67">
        <f t="shared" si="26"/>
        <v>8137.6</v>
      </c>
    </row>
    <row r="61" spans="2:24" x14ac:dyDescent="0.25">
      <c r="B61" s="110">
        <v>57</v>
      </c>
      <c r="C61" s="6">
        <v>43288</v>
      </c>
      <c r="D61" s="7">
        <v>0.55555555555555558</v>
      </c>
      <c r="E61" s="113" t="s">
        <v>263</v>
      </c>
      <c r="F61" s="9" t="s">
        <v>21</v>
      </c>
      <c r="G61" s="15">
        <v>4</v>
      </c>
      <c r="H61" s="9">
        <v>3</v>
      </c>
      <c r="I61" s="9" t="s">
        <v>216</v>
      </c>
      <c r="J61" s="9" t="s">
        <v>20</v>
      </c>
      <c r="K61" s="108">
        <v>4.3</v>
      </c>
      <c r="L61" s="109">
        <v>2.4</v>
      </c>
      <c r="M61" s="50">
        <f t="shared" si="11"/>
        <v>200</v>
      </c>
      <c r="N61" s="50">
        <f t="shared" si="12"/>
        <v>860</v>
      </c>
      <c r="O61" s="50">
        <f t="shared" si="13"/>
        <v>660</v>
      </c>
      <c r="P61" s="51">
        <f t="shared" si="14"/>
        <v>18690</v>
      </c>
      <c r="Q61" s="13">
        <f t="shared" si="4"/>
        <v>100</v>
      </c>
      <c r="R61" s="13" t="str">
        <f t="shared" si="21"/>
        <v/>
      </c>
      <c r="S61" s="14">
        <f t="shared" si="22"/>
        <v>-100</v>
      </c>
      <c r="T61" s="14">
        <f t="shared" si="23"/>
        <v>26865.5</v>
      </c>
      <c r="U61" s="67">
        <f t="shared" si="8"/>
        <v>100</v>
      </c>
      <c r="V61" s="67">
        <f t="shared" si="24"/>
        <v>408</v>
      </c>
      <c r="W61" s="67">
        <f t="shared" si="25"/>
        <v>308</v>
      </c>
      <c r="X61" s="115">
        <f t="shared" si="26"/>
        <v>8445.6</v>
      </c>
    </row>
    <row r="62" spans="2:24" x14ac:dyDescent="0.25">
      <c r="B62" s="15">
        <v>58</v>
      </c>
      <c r="C62" s="6">
        <v>43288</v>
      </c>
      <c r="D62" s="7">
        <v>0.6875</v>
      </c>
      <c r="E62" s="113" t="s">
        <v>263</v>
      </c>
      <c r="F62" s="9" t="s">
        <v>21</v>
      </c>
      <c r="G62" s="15">
        <v>9</v>
      </c>
      <c r="H62" s="9">
        <v>1</v>
      </c>
      <c r="I62" s="9" t="s">
        <v>219</v>
      </c>
      <c r="J62" s="9" t="s">
        <v>23</v>
      </c>
      <c r="K62" s="108"/>
      <c r="L62" s="109">
        <v>1.7</v>
      </c>
      <c r="M62" s="50">
        <f t="shared" si="11"/>
        <v>200</v>
      </c>
      <c r="N62" s="50" t="str">
        <f t="shared" si="12"/>
        <v/>
      </c>
      <c r="O62" s="50">
        <f t="shared" si="13"/>
        <v>-200</v>
      </c>
      <c r="P62" s="51">
        <f t="shared" si="14"/>
        <v>18490</v>
      </c>
      <c r="Q62" s="13">
        <f t="shared" si="4"/>
        <v>100</v>
      </c>
      <c r="R62" s="13" t="str">
        <f t="shared" si="21"/>
        <v/>
      </c>
      <c r="S62" s="14">
        <f t="shared" si="22"/>
        <v>-100</v>
      </c>
      <c r="T62" s="14">
        <f t="shared" si="23"/>
        <v>26765.5</v>
      </c>
      <c r="U62" s="67">
        <f t="shared" si="8"/>
        <v>100</v>
      </c>
      <c r="V62" s="67" t="str">
        <f t="shared" si="24"/>
        <v/>
      </c>
      <c r="W62" s="67">
        <f t="shared" si="25"/>
        <v>-100</v>
      </c>
      <c r="X62" s="67">
        <f t="shared" si="26"/>
        <v>8345.6</v>
      </c>
    </row>
    <row r="63" spans="2:24" x14ac:dyDescent="0.25">
      <c r="B63" s="110">
        <v>59</v>
      </c>
      <c r="C63" s="6">
        <v>43295</v>
      </c>
      <c r="D63" s="7">
        <v>0.55555555555555558</v>
      </c>
      <c r="E63" s="113" t="s">
        <v>263</v>
      </c>
      <c r="F63" s="9" t="s">
        <v>27</v>
      </c>
      <c r="G63" s="15">
        <v>4</v>
      </c>
      <c r="H63" s="9">
        <v>6</v>
      </c>
      <c r="I63" s="9" t="s">
        <v>262</v>
      </c>
      <c r="J63" s="9"/>
      <c r="K63" s="108"/>
      <c r="L63" s="109"/>
      <c r="M63" s="50">
        <f t="shared" si="11"/>
        <v>200</v>
      </c>
      <c r="N63" s="50" t="str">
        <f t="shared" si="12"/>
        <v/>
      </c>
      <c r="O63" s="50">
        <f t="shared" si="13"/>
        <v>-200</v>
      </c>
      <c r="P63" s="51">
        <f t="shared" si="14"/>
        <v>18290</v>
      </c>
      <c r="Q63" s="13">
        <f t="shared" si="4"/>
        <v>100</v>
      </c>
      <c r="R63" s="13" t="str">
        <f t="shared" si="21"/>
        <v/>
      </c>
      <c r="S63" s="14">
        <f t="shared" si="22"/>
        <v>-100</v>
      </c>
      <c r="T63" s="14">
        <f t="shared" si="23"/>
        <v>26665.5</v>
      </c>
      <c r="U63" s="67">
        <f t="shared" si="8"/>
        <v>100</v>
      </c>
      <c r="V63" s="67" t="str">
        <f t="shared" si="24"/>
        <v/>
      </c>
      <c r="W63" s="67">
        <f t="shared" si="25"/>
        <v>-100</v>
      </c>
      <c r="X63" s="67">
        <f t="shared" si="26"/>
        <v>8245.6</v>
      </c>
    </row>
    <row r="65" spans="3:24" ht="18" customHeight="1" x14ac:dyDescent="0.25">
      <c r="M65" s="52">
        <f>SUBTOTAL(9,M5:M64)</f>
        <v>11800</v>
      </c>
      <c r="N65" s="52">
        <f>SUBTOTAL(9,N5:N64)</f>
        <v>20090</v>
      </c>
      <c r="O65" s="52">
        <f>SUBTOTAL(9,O5:O64)</f>
        <v>8290</v>
      </c>
      <c r="Q65" s="43">
        <f>SUBTOTAL(9,Q5:Q64)</f>
        <v>5900</v>
      </c>
      <c r="R65" s="43">
        <f>SUBTOTAL(9,R5:R64)</f>
        <v>22565.5</v>
      </c>
      <c r="S65" s="43">
        <f>SUBTOTAL(9,S5:S64)</f>
        <v>16665.5</v>
      </c>
      <c r="U65" s="68">
        <f>SUBTOTAL(9,U5:U64)</f>
        <v>5900</v>
      </c>
      <c r="V65" s="68">
        <f>SUBTOTAL(9,V5:V64)</f>
        <v>9145.6</v>
      </c>
      <c r="W65" s="68">
        <f>SUBTOTAL(9,W5:W64)</f>
        <v>3245.6</v>
      </c>
    </row>
    <row r="66" spans="3:24" ht="21" customHeight="1" x14ac:dyDescent="0.25">
      <c r="K66" s="2"/>
      <c r="L66" s="3"/>
      <c r="M66" s="18"/>
      <c r="N66" s="19"/>
      <c r="O66" s="31">
        <f>O65/M65</f>
        <v>0.7025423728813559</v>
      </c>
      <c r="P66" s="21">
        <f>SUBTOTAL(4,P5:P64)</f>
        <v>19590</v>
      </c>
      <c r="Q66" s="20"/>
      <c r="R66" s="20"/>
      <c r="S66" s="31">
        <f>S65/Q65</f>
        <v>2.8246610169491526</v>
      </c>
      <c r="T66" s="21">
        <f>SUBTOTAL(4,T5:T64)</f>
        <v>26965.5</v>
      </c>
      <c r="U66" s="20"/>
      <c r="V66" s="20"/>
      <c r="W66" s="31">
        <f>W65/U65</f>
        <v>0.55010169491525418</v>
      </c>
      <c r="X66" s="21">
        <f>SUBTOTAL(4,X5:X64)</f>
        <v>8445.6</v>
      </c>
    </row>
    <row r="67" spans="3:24" ht="21" customHeight="1" x14ac:dyDescent="0.25">
      <c r="C67" s="6">
        <f>SUBTOTAL(4,C5:C64)</f>
        <v>43295</v>
      </c>
      <c r="D67" s="73" t="s">
        <v>194</v>
      </c>
      <c r="I67" s="151" t="s">
        <v>153</v>
      </c>
      <c r="J67" s="151"/>
      <c r="K67" s="151"/>
      <c r="L67" s="56">
        <f>SUBTOTAL(103,I5:I64)</f>
        <v>59</v>
      </c>
      <c r="M67" s="57" t="s">
        <v>154</v>
      </c>
      <c r="N67" s="19"/>
      <c r="O67" s="19"/>
      <c r="P67" s="47"/>
      <c r="Q67" s="37">
        <f>SUBTOTAL(2,Q5:Q64)</f>
        <v>59</v>
      </c>
      <c r="R67" s="38" t="s">
        <v>154</v>
      </c>
      <c r="S67" s="3"/>
      <c r="T67" s="2"/>
      <c r="U67" s="69">
        <f>SUBTOTAL(2,U5:U64)</f>
        <v>59</v>
      </c>
      <c r="V67" s="70" t="s">
        <v>154</v>
      </c>
      <c r="W67" s="3"/>
    </row>
    <row r="68" spans="3:24" ht="19.5" customHeight="1" x14ac:dyDescent="0.25">
      <c r="C68" s="6">
        <f>SUBTOTAL(5,C5:C64)</f>
        <v>42952</v>
      </c>
      <c r="D68" s="73" t="s">
        <v>195</v>
      </c>
      <c r="I68" s="151" t="s">
        <v>155</v>
      </c>
      <c r="J68" s="151"/>
      <c r="K68" s="151"/>
      <c r="L68" s="58">
        <f>SUBTOTAL(2,K5:K64)</f>
        <v>29</v>
      </c>
      <c r="M68" s="59">
        <f>L68/L67</f>
        <v>0.49152542372881358</v>
      </c>
      <c r="N68" s="19"/>
      <c r="O68" s="4"/>
      <c r="P68" s="48"/>
      <c r="Q68" s="39">
        <f>SUBTOTAL(2,R5:R64)</f>
        <v>18</v>
      </c>
      <c r="R68" s="40">
        <f>Q68/Q67</f>
        <v>0.30508474576271188</v>
      </c>
      <c r="S68" s="5"/>
      <c r="T68" s="23"/>
      <c r="U68" s="71">
        <f>SUBTOTAL(2,V5:V64)</f>
        <v>37</v>
      </c>
      <c r="V68" s="72">
        <f>U68/U67</f>
        <v>0.6271186440677966</v>
      </c>
      <c r="W68" s="5"/>
    </row>
    <row r="69" spans="3:24" x14ac:dyDescent="0.25">
      <c r="C69" s="83">
        <f>(C67-C68)/7</f>
        <v>49</v>
      </c>
      <c r="D69" s="73" t="s">
        <v>189</v>
      </c>
      <c r="I69" s="152" t="s">
        <v>156</v>
      </c>
      <c r="J69" s="152"/>
      <c r="K69" s="152"/>
      <c r="L69" s="60">
        <f>SUBTOTAL(2,L5:L64)</f>
        <v>47</v>
      </c>
      <c r="M69" s="61">
        <f>L69/L67</f>
        <v>0.79661016949152541</v>
      </c>
      <c r="N69" s="19"/>
      <c r="O69" s="4"/>
      <c r="P69" s="48"/>
      <c r="Q69" s="22"/>
      <c r="R69" s="5"/>
      <c r="S69" s="5"/>
      <c r="T69" s="5"/>
      <c r="U69" s="22"/>
      <c r="V69" s="5"/>
      <c r="W69" s="5"/>
      <c r="X69" s="5"/>
    </row>
    <row r="70" spans="3:24" ht="19.5" customHeight="1" x14ac:dyDescent="0.25">
      <c r="I70" s="147" t="s">
        <v>157</v>
      </c>
      <c r="J70" s="147"/>
      <c r="K70" s="147"/>
      <c r="L70" s="44">
        <f>SUBTOTAL(9,L5:L64)</f>
        <v>75.580000000000013</v>
      </c>
      <c r="M70" s="31">
        <f>(L70-L67)/L67</f>
        <v>0.28101694915254261</v>
      </c>
      <c r="N70" s="45" t="s">
        <v>158</v>
      </c>
      <c r="O70"/>
    </row>
    <row r="73" spans="3:24" ht="15.75" thickBot="1" x14ac:dyDescent="0.3"/>
    <row r="74" spans="3:24" ht="26.25" x14ac:dyDescent="0.25">
      <c r="K74" s="143" t="s">
        <v>204</v>
      </c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5"/>
    </row>
    <row r="75" spans="3:24" ht="15" customHeight="1" x14ac:dyDescent="0.25">
      <c r="K75" s="119" t="s">
        <v>192</v>
      </c>
      <c r="L75" s="119"/>
      <c r="M75" s="119"/>
      <c r="N75" s="80"/>
      <c r="O75" s="119" t="s">
        <v>193</v>
      </c>
      <c r="P75" s="119"/>
      <c r="Q75" s="81"/>
      <c r="R75" s="77"/>
      <c r="S75" s="146" t="s">
        <v>179</v>
      </c>
      <c r="T75" s="146"/>
      <c r="U75" s="81"/>
      <c r="V75" s="142" t="s">
        <v>178</v>
      </c>
      <c r="W75" s="142"/>
    </row>
    <row r="76" spans="3:24" x14ac:dyDescent="0.25">
      <c r="K76" s="120" t="s">
        <v>153</v>
      </c>
      <c r="L76" s="120"/>
      <c r="M76" s="84">
        <f>L67</f>
        <v>59</v>
      </c>
      <c r="N76" s="79"/>
      <c r="O76" s="96" t="s">
        <v>153</v>
      </c>
      <c r="P76" s="84">
        <f>L67</f>
        <v>59</v>
      </c>
      <c r="Q76" s="79"/>
      <c r="R76" s="79"/>
      <c r="S76" s="97" t="s">
        <v>153</v>
      </c>
      <c r="T76" s="85">
        <f>Q67</f>
        <v>59</v>
      </c>
      <c r="U76" s="79"/>
      <c r="V76" s="98" t="s">
        <v>153</v>
      </c>
      <c r="W76" s="92">
        <f>U67</f>
        <v>59</v>
      </c>
    </row>
    <row r="77" spans="3:24" x14ac:dyDescent="0.25">
      <c r="K77" s="120" t="s">
        <v>155</v>
      </c>
      <c r="L77" s="120"/>
      <c r="M77" s="84">
        <f>L68</f>
        <v>29</v>
      </c>
      <c r="N77" s="79"/>
      <c r="O77" s="96" t="s">
        <v>175</v>
      </c>
      <c r="P77" s="84">
        <f>L69</f>
        <v>47</v>
      </c>
      <c r="Q77" s="79"/>
      <c r="R77" s="79"/>
      <c r="S77" s="97" t="s">
        <v>155</v>
      </c>
      <c r="T77" s="85">
        <f>Q68</f>
        <v>18</v>
      </c>
      <c r="U77" s="79"/>
      <c r="V77" s="98" t="s">
        <v>155</v>
      </c>
      <c r="W77" s="92">
        <f>U68</f>
        <v>37</v>
      </c>
    </row>
    <row r="78" spans="3:24" x14ac:dyDescent="0.25">
      <c r="K78" s="120" t="s">
        <v>154</v>
      </c>
      <c r="L78" s="120"/>
      <c r="M78" s="86">
        <f>M68</f>
        <v>0.49152542372881358</v>
      </c>
      <c r="N78" s="79"/>
      <c r="O78" s="96" t="s">
        <v>154</v>
      </c>
      <c r="P78" s="86">
        <f>M69</f>
        <v>0.79661016949152541</v>
      </c>
      <c r="Q78" s="79"/>
      <c r="R78" s="79"/>
      <c r="S78" s="97" t="s">
        <v>154</v>
      </c>
      <c r="T78" s="87">
        <f>T77/T76</f>
        <v>0.30508474576271188</v>
      </c>
      <c r="U78" s="79"/>
      <c r="V78" s="98" t="s">
        <v>154</v>
      </c>
      <c r="W78" s="93">
        <f>W77/W76</f>
        <v>0.6271186440677966</v>
      </c>
    </row>
    <row r="79" spans="3:24" x14ac:dyDescent="0.25">
      <c r="K79" s="120" t="s">
        <v>171</v>
      </c>
      <c r="L79" s="120"/>
      <c r="M79" s="88">
        <f>SUBTOTAL(1,K5:K64)</f>
        <v>3.4637931034482761</v>
      </c>
      <c r="N79" s="79"/>
      <c r="O79" s="96" t="s">
        <v>196</v>
      </c>
      <c r="P79" s="88">
        <f>SUBTOTAL(1,L5:L64)</f>
        <v>1.6080851063829791</v>
      </c>
      <c r="Q79" s="79"/>
      <c r="R79" s="79"/>
      <c r="S79" s="97" t="s">
        <v>177</v>
      </c>
      <c r="T79" s="89">
        <f>SUBTOTAL(1,R5:R64)</f>
        <v>1253.6388888888889</v>
      </c>
      <c r="U79" s="79"/>
      <c r="V79" s="98" t="s">
        <v>177</v>
      </c>
      <c r="W79" s="94">
        <f>SUBTOTAL(1,V5:V64)</f>
        <v>247.1783783783784</v>
      </c>
    </row>
    <row r="80" spans="3:24" x14ac:dyDescent="0.25">
      <c r="K80" s="120" t="s">
        <v>172</v>
      </c>
      <c r="L80" s="120"/>
      <c r="M80" s="90">
        <f>M65</f>
        <v>11800</v>
      </c>
      <c r="N80" s="79"/>
      <c r="O80" s="96" t="s">
        <v>176</v>
      </c>
      <c r="P80" s="90">
        <f>P76*200</f>
        <v>11800</v>
      </c>
      <c r="Q80" s="79"/>
      <c r="R80" s="79"/>
      <c r="S80" s="97" t="s">
        <v>172</v>
      </c>
      <c r="T80" s="91">
        <f>T76*100</f>
        <v>5900</v>
      </c>
      <c r="U80" s="79"/>
      <c r="V80" s="98" t="s">
        <v>172</v>
      </c>
      <c r="W80" s="95">
        <f>W76*100</f>
        <v>5900</v>
      </c>
    </row>
    <row r="81" spans="11:23" x14ac:dyDescent="0.25">
      <c r="K81" s="120" t="s">
        <v>173</v>
      </c>
      <c r="L81" s="120"/>
      <c r="M81" s="90">
        <f>N65</f>
        <v>20090</v>
      </c>
      <c r="N81" s="79"/>
      <c r="O81" s="96" t="s">
        <v>173</v>
      </c>
      <c r="P81" s="90">
        <f>P77*P79*200</f>
        <v>15116.000000000002</v>
      </c>
      <c r="Q81" s="79"/>
      <c r="R81" s="79"/>
      <c r="S81" s="97" t="s">
        <v>173</v>
      </c>
      <c r="T81" s="91">
        <f>R65</f>
        <v>22565.5</v>
      </c>
      <c r="U81" s="79"/>
      <c r="V81" s="98" t="s">
        <v>173</v>
      </c>
      <c r="W81" s="95">
        <f>V65</f>
        <v>9145.6</v>
      </c>
    </row>
    <row r="82" spans="11:23" ht="21" customHeight="1" x14ac:dyDescent="0.25">
      <c r="K82" s="120" t="s">
        <v>174</v>
      </c>
      <c r="L82" s="120"/>
      <c r="M82" s="90">
        <f>O65</f>
        <v>8290</v>
      </c>
      <c r="N82" s="79"/>
      <c r="O82" s="96" t="s">
        <v>174</v>
      </c>
      <c r="P82" s="90">
        <f>P81-P80</f>
        <v>3316.0000000000018</v>
      </c>
      <c r="Q82" s="79"/>
      <c r="R82" s="79"/>
      <c r="S82" s="97" t="s">
        <v>174</v>
      </c>
      <c r="T82" s="91">
        <f>S65</f>
        <v>16665.5</v>
      </c>
      <c r="U82" s="79"/>
      <c r="V82" s="98" t="s">
        <v>174</v>
      </c>
      <c r="W82" s="95">
        <f>W65</f>
        <v>3245.6</v>
      </c>
    </row>
    <row r="83" spans="11:23" x14ac:dyDescent="0.25">
      <c r="K83" s="120" t="s">
        <v>158</v>
      </c>
      <c r="L83" s="120"/>
      <c r="M83" s="86">
        <f>O66</f>
        <v>0.7025423728813559</v>
      </c>
      <c r="N83" s="79"/>
      <c r="O83" s="96" t="s">
        <v>158</v>
      </c>
      <c r="P83" s="86">
        <f>P82/P80</f>
        <v>0.28101694915254255</v>
      </c>
      <c r="Q83" s="79"/>
      <c r="R83" s="79"/>
      <c r="S83" s="97" t="s">
        <v>158</v>
      </c>
      <c r="T83" s="87">
        <f>T82/T80</f>
        <v>2.8246610169491526</v>
      </c>
      <c r="U83" s="79"/>
      <c r="V83" s="98" t="s">
        <v>158</v>
      </c>
      <c r="W83" s="93">
        <f>W82/W80</f>
        <v>0.55010169491525418</v>
      </c>
    </row>
    <row r="84" spans="11:23" x14ac:dyDescent="0.25">
      <c r="K84" s="153" t="s">
        <v>197</v>
      </c>
      <c r="L84" s="153"/>
      <c r="M84" s="104" t="s">
        <v>198</v>
      </c>
      <c r="N84" s="79"/>
      <c r="O84" s="96" t="s">
        <v>197</v>
      </c>
      <c r="P84" s="104" t="s">
        <v>198</v>
      </c>
      <c r="Q84" s="79"/>
      <c r="R84" s="79"/>
      <c r="S84" s="97" t="s">
        <v>199</v>
      </c>
      <c r="T84" s="104" t="s">
        <v>198</v>
      </c>
      <c r="U84" s="79"/>
      <c r="V84" s="98" t="s">
        <v>199</v>
      </c>
      <c r="W84" s="104" t="s">
        <v>198</v>
      </c>
    </row>
    <row r="85" spans="11:23" x14ac:dyDescent="0.25">
      <c r="M85"/>
      <c r="N85" s="79"/>
      <c r="O85" s="77"/>
      <c r="P85" s="82" t="s">
        <v>191</v>
      </c>
      <c r="Q85" s="77"/>
      <c r="R85" s="77"/>
      <c r="S85" s="77"/>
      <c r="T85" s="77"/>
      <c r="U85" s="77"/>
      <c r="V85" s="77"/>
      <c r="W85" s="77"/>
    </row>
    <row r="86" spans="11:23" ht="21" x14ac:dyDescent="0.25">
      <c r="M86"/>
      <c r="N86" s="79"/>
      <c r="O86" s="77"/>
      <c r="P86" s="121" t="s">
        <v>205</v>
      </c>
      <c r="Q86" s="122"/>
      <c r="R86" s="122"/>
      <c r="S86" s="122"/>
      <c r="T86" s="122"/>
      <c r="U86" s="122"/>
      <c r="V86" s="122"/>
      <c r="W86" s="123"/>
    </row>
    <row r="87" spans="11:23" ht="18.75" x14ac:dyDescent="0.3">
      <c r="M87"/>
      <c r="N87" s="77"/>
      <c r="O87" s="77"/>
      <c r="P87" s="124" t="s">
        <v>186</v>
      </c>
      <c r="Q87" s="125"/>
      <c r="R87" s="125"/>
      <c r="S87" s="125"/>
      <c r="T87" s="125"/>
      <c r="U87" s="126"/>
      <c r="V87" s="76" t="s">
        <v>185</v>
      </c>
      <c r="W87" s="76" t="s">
        <v>182</v>
      </c>
    </row>
    <row r="88" spans="11:23" ht="18.75" x14ac:dyDescent="0.25">
      <c r="M88"/>
      <c r="N88" s="77"/>
      <c r="O88" s="77"/>
      <c r="P88" s="127">
        <f>IF(M84&lt;&gt;"Yes","",O65)</f>
        <v>8290</v>
      </c>
      <c r="Q88" s="128"/>
      <c r="R88" s="129"/>
      <c r="S88" s="74" t="s">
        <v>206</v>
      </c>
      <c r="T88" s="75"/>
      <c r="U88" s="75"/>
      <c r="V88" s="99">
        <f>M83</f>
        <v>0.7025423728813559</v>
      </c>
      <c r="W88" s="99">
        <f>M78</f>
        <v>0.49152542372881358</v>
      </c>
    </row>
    <row r="89" spans="11:23" ht="18.75" x14ac:dyDescent="0.25">
      <c r="M89"/>
      <c r="N89" s="77"/>
      <c r="O89" s="77"/>
      <c r="P89" s="127">
        <f>IF(P84&lt;&gt;"Yes","",P82)</f>
        <v>3316.0000000000018</v>
      </c>
      <c r="Q89" s="128"/>
      <c r="R89" s="129"/>
      <c r="S89" s="74" t="s">
        <v>183</v>
      </c>
      <c r="T89" s="75"/>
      <c r="U89" s="75"/>
      <c r="V89" s="99">
        <f>P83</f>
        <v>0.28101694915254255</v>
      </c>
      <c r="W89" s="99">
        <f>P78</f>
        <v>0.79661016949152541</v>
      </c>
    </row>
    <row r="90" spans="11:23" ht="18.75" x14ac:dyDescent="0.25">
      <c r="M90"/>
      <c r="N90" s="77"/>
      <c r="O90" s="77"/>
      <c r="P90" s="127">
        <f>IF(T84&lt;&gt;"Yes","",S65)</f>
        <v>16665.5</v>
      </c>
      <c r="Q90" s="128"/>
      <c r="R90" s="129"/>
      <c r="S90" s="74" t="s">
        <v>188</v>
      </c>
      <c r="T90" s="75"/>
      <c r="U90" s="75"/>
      <c r="V90" s="99">
        <f>T83</f>
        <v>2.8246610169491526</v>
      </c>
      <c r="W90" s="99">
        <f>T78</f>
        <v>0.30508474576271188</v>
      </c>
    </row>
    <row r="91" spans="11:23" ht="18.75" x14ac:dyDescent="0.25">
      <c r="M91"/>
      <c r="N91" s="77"/>
      <c r="O91" s="77"/>
      <c r="P91" s="127">
        <f>IF(W84&lt;&gt;"yes","",W65)</f>
        <v>3245.6</v>
      </c>
      <c r="Q91" s="128"/>
      <c r="R91" s="129"/>
      <c r="S91" s="74" t="s">
        <v>184</v>
      </c>
      <c r="T91" s="75"/>
      <c r="U91" s="75"/>
      <c r="V91" s="99">
        <f>W83</f>
        <v>0.55010169491525418</v>
      </c>
      <c r="W91" s="99">
        <f>W78</f>
        <v>0.6271186440677966</v>
      </c>
    </row>
    <row r="92" spans="11:23" ht="21.75" thickBot="1" x14ac:dyDescent="0.3">
      <c r="M92"/>
      <c r="N92" s="77"/>
      <c r="O92" s="77"/>
      <c r="P92" s="116">
        <f>SUM(P88:R91)</f>
        <v>31517.1</v>
      </c>
      <c r="Q92" s="117"/>
      <c r="R92" s="118"/>
      <c r="S92" s="78" t="s">
        <v>180</v>
      </c>
      <c r="T92" s="132" t="s">
        <v>190</v>
      </c>
      <c r="U92" s="133"/>
      <c r="V92" s="130">
        <f>P92/C69</f>
        <v>643.20612244897961</v>
      </c>
      <c r="W92" s="131"/>
    </row>
  </sheetData>
  <autoFilter ref="B4:X63" xr:uid="{00000000-0009-0000-0000-000005000000}"/>
  <customSheetViews>
    <customSheetView guid="{2B1FAC02-4029-4B84-AB7F-5405ADDC6EAF}" scale="90" showGridLines="0" showAutoFilter="1" hiddenColumns="1">
      <pane xSplit="2" ySplit="5" topLeftCell="C6" activePane="bottomRight" state="frozen"/>
      <selection pane="bottomRight" activeCell="J62" sqref="J62"/>
      <rowBreaks count="1" manualBreakCount="1">
        <brk id="73" max="23" man="1"/>
      </rowBreaks>
      <pageMargins left="0.70866141732283472" right="0.70866141732283472" top="0.74803149606299213" bottom="0.74803149606299213" header="0.31496062992125984" footer="0.31496062992125984"/>
      <pageSetup scale="59" fitToHeight="15" orientation="landscape" horizontalDpi="1200" verticalDpi="1200" r:id="rId1"/>
      <headerFooter>
        <oddFooter>&amp;Lwww.eliteracing.com.au&amp;CElite Ultimate ver 2: &amp;"-,Bold"&amp;14SYDNEY only&amp;"-,Regular"&amp;11
&amp;R2017-2018 Season</oddFooter>
      </headerFooter>
      <autoFilter ref="B4:X63" xr:uid="{00000000-0000-0000-0000-000000000000}"/>
    </customSheetView>
    <customSheetView guid="{33381C6E-E7C4-45D8-87E6-297772DAB03B}" scale="90" showGridLines="0" showAutoFilter="1" hiddenColumns="1">
      <pane xSplit="2" ySplit="5" topLeftCell="C6" activePane="bottomRight" state="frozen"/>
      <selection pane="bottomRight" activeCell="J62" sqref="J62"/>
      <rowBreaks count="1" manualBreakCount="1">
        <brk id="73" max="23" man="1"/>
      </rowBreaks>
      <pageMargins left="0.70866141732283472" right="0.70866141732283472" top="0.74803149606299213" bottom="0.74803149606299213" header="0.31496062992125984" footer="0.31496062992125984"/>
      <pageSetup scale="59" fitToHeight="15" orientation="landscape" horizontalDpi="1200" verticalDpi="1200" r:id="rId2"/>
      <headerFooter>
        <oddFooter>&amp;Lwww.eliteracing.com.au&amp;CElite Ultimate ver 2: &amp;"-,Bold"&amp;14SYDNEY only&amp;"-,Regular"&amp;11
&amp;R2017-2018 Season</oddFooter>
      </headerFooter>
      <autoFilter ref="B4:X63" xr:uid="{00000000-0000-0000-0000-000000000000}"/>
    </customSheetView>
    <customSheetView guid="{E9621C6E-0144-4B8F-B982-BF697C14C885}" scale="90" showGridLines="0" showAutoFilter="1" hiddenColumns="1">
      <pane xSplit="2" ySplit="5" topLeftCell="C6" activePane="bottomRight" state="frozen"/>
      <selection pane="bottomRight" activeCell="J62" sqref="J62"/>
      <rowBreaks count="1" manualBreakCount="1">
        <brk id="73" max="23" man="1"/>
      </rowBreaks>
      <pageMargins left="0.70866141732283472" right="0.70866141732283472" top="0.74803149606299213" bottom="0.74803149606299213" header="0.31496062992125984" footer="0.31496062992125984"/>
      <pageSetup scale="59" fitToHeight="15" orientation="landscape" horizontalDpi="1200" verticalDpi="1200" r:id="rId3"/>
      <headerFooter>
        <oddFooter>&amp;Lwww.eliteracing.com.au&amp;CElite Ultimate ver 2: &amp;"-,Bold"&amp;14SYDNEY only&amp;"-,Regular"&amp;11
&amp;R2017-2018 Season</oddFooter>
      </headerFooter>
      <autoFilter ref="B4:X63" xr:uid="{00000000-0000-0000-0000-000000000000}"/>
    </customSheetView>
    <customSheetView guid="{04F628C2-8C2A-41A6-8126-B58AA5D40511}" scale="90" showGridLines="0" showAutoFilter="1" hiddenColumns="1">
      <pane xSplit="2" ySplit="5" topLeftCell="C6" activePane="bottomRight" state="frozen"/>
      <selection pane="bottomRight" activeCell="J62" sqref="J62"/>
      <rowBreaks count="1" manualBreakCount="1">
        <brk id="73" max="23" man="1"/>
      </rowBreaks>
      <pageMargins left="0.70866141732283472" right="0.70866141732283472" top="0.74803149606299213" bottom="0.74803149606299213" header="0.31496062992125984" footer="0.31496062992125984"/>
      <pageSetup scale="59" fitToHeight="15" orientation="landscape" horizontalDpi="1200" verticalDpi="1200" r:id="rId4"/>
      <headerFooter>
        <oddFooter>&amp;Lwww.eliteracing.com.au&amp;CElite Ultimate ver 2: &amp;"-,Bold"&amp;14SYDNEY only&amp;"-,Regular"&amp;11
&amp;R2017-2018 Season</oddFooter>
      </headerFooter>
      <autoFilter ref="B4:X63" xr:uid="{00000000-0000-0000-0000-000000000000}"/>
    </customSheetView>
    <customSheetView guid="{62DD6C40-D5CE-4103-9B48-6D8158E27CC8}" scale="90" showGridLines="0" showAutoFilter="1" hiddenColumns="1">
      <pane xSplit="2" ySplit="5" topLeftCell="C6" activePane="bottomRight" state="frozen"/>
      <selection pane="bottomRight" activeCell="I36" sqref="I36"/>
      <rowBreaks count="1" manualBreakCount="1">
        <brk id="73" max="23" man="1"/>
      </rowBreaks>
      <pageMargins left="0.70866141732283472" right="0.70866141732283472" top="0.74803149606299213" bottom="0.74803149606299213" header="0.31496062992125984" footer="0.31496062992125984"/>
      <pageSetup scale="59" fitToHeight="15" orientation="landscape" horizontalDpi="1200" verticalDpi="1200" r:id="rId5"/>
      <headerFooter>
        <oddFooter>&amp;Lwww.eliteracing.com.au&amp;CElite Ultimate ver 2: &amp;"-,Bold"&amp;14SYDNEY only&amp;"-,Regular"&amp;11
&amp;R2017-2018 Season</oddFooter>
      </headerFooter>
      <autoFilter ref="B4:X63" xr:uid="{00000000-0000-0000-0000-000000000000}"/>
    </customSheetView>
  </customSheetViews>
  <mergeCells count="32">
    <mergeCell ref="R1:T1"/>
    <mergeCell ref="V1:X1"/>
    <mergeCell ref="K76:L76"/>
    <mergeCell ref="K77:L77"/>
    <mergeCell ref="U2:X2"/>
    <mergeCell ref="Q2:T2"/>
    <mergeCell ref="K74:W74"/>
    <mergeCell ref="K75:M75"/>
    <mergeCell ref="O75:P75"/>
    <mergeCell ref="S75:T75"/>
    <mergeCell ref="V75:W75"/>
    <mergeCell ref="C2:I2"/>
    <mergeCell ref="I67:K67"/>
    <mergeCell ref="I68:K68"/>
    <mergeCell ref="I69:K69"/>
    <mergeCell ref="I70:K70"/>
    <mergeCell ref="K82:L82"/>
    <mergeCell ref="K83:L83"/>
    <mergeCell ref="K80:L80"/>
    <mergeCell ref="K81:L81"/>
    <mergeCell ref="K78:L78"/>
    <mergeCell ref="K79:L79"/>
    <mergeCell ref="K84:L84"/>
    <mergeCell ref="P86:W86"/>
    <mergeCell ref="P87:U87"/>
    <mergeCell ref="P88:R88"/>
    <mergeCell ref="T92:U92"/>
    <mergeCell ref="V92:W92"/>
    <mergeCell ref="P89:R89"/>
    <mergeCell ref="P90:R90"/>
    <mergeCell ref="P91:R91"/>
    <mergeCell ref="P92:R92"/>
  </mergeCells>
  <conditionalFormatting sqref="S66">
    <cfRule type="cellIs" dxfId="19" priority="6" operator="lessThan">
      <formula>0</formula>
    </cfRule>
  </conditionalFormatting>
  <conditionalFormatting sqref="O66">
    <cfRule type="cellIs" dxfId="18" priority="3" operator="lessThan">
      <formula>0</formula>
    </cfRule>
  </conditionalFormatting>
  <conditionalFormatting sqref="M70">
    <cfRule type="cellIs" dxfId="17" priority="2" operator="lessThan">
      <formula>0</formula>
    </cfRule>
  </conditionalFormatting>
  <conditionalFormatting sqref="W66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fitToHeight="15" orientation="landscape" horizontalDpi="1200" verticalDpi="1200" r:id="rId6"/>
  <headerFooter>
    <oddFooter>&amp;Lwww.eliteracing.com.au&amp;CElite Ultimate ver 2: &amp;"-,Bold"&amp;14SYDNEY only&amp;"-,Regular"&amp;11
&amp;R2017-2018 Season</oddFooter>
  </headerFooter>
  <rowBreaks count="1" manualBreakCount="1">
    <brk id="72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B1:X94"/>
  <sheetViews>
    <sheetView showGridLines="0" zoomScale="90" zoomScaleNormal="90" workbookViewId="0">
      <pane xSplit="2" ySplit="5" topLeftCell="C42" activePane="bottomRight" state="frozen"/>
      <selection pane="topRight" activeCell="C1" sqref="C1"/>
      <selection pane="bottomLeft" activeCell="A7" sqref="A7"/>
      <selection pane="bottomRight" activeCell="AE67" sqref="AE67"/>
    </sheetView>
  </sheetViews>
  <sheetFormatPr defaultRowHeight="15" x14ac:dyDescent="0.25"/>
  <cols>
    <col min="2" max="2" width="6.140625" bestFit="1" customWidth="1"/>
    <col min="3" max="3" width="10.5703125" customWidth="1"/>
    <col min="4" max="4" width="12.140625" hidden="1" customWidth="1"/>
    <col min="5" max="5" width="6.5703125" customWidth="1"/>
    <col min="6" max="6" width="11.28515625" customWidth="1"/>
    <col min="7" max="7" width="4.7109375" bestFit="1" customWidth="1"/>
    <col min="8" max="8" width="3.85546875" bestFit="1" customWidth="1"/>
    <col min="9" max="9" width="14.42578125" customWidth="1"/>
    <col min="10" max="10" width="6.5703125" customWidth="1"/>
    <col min="11" max="11" width="7.28515625" customWidth="1"/>
    <col min="12" max="12" width="9" bestFit="1" customWidth="1"/>
    <col min="13" max="13" width="9.7109375" customWidth="1"/>
    <col min="14" max="14" width="9.42578125" customWidth="1"/>
    <col min="15" max="15" width="10" customWidth="1"/>
    <col min="16" max="16" width="10.85546875" style="2" customWidth="1"/>
    <col min="22" max="22" width="10.42578125" customWidth="1"/>
  </cols>
  <sheetData>
    <row r="1" spans="2:24" ht="15.75" thickBot="1" x14ac:dyDescent="0.3">
      <c r="M1" s="42" t="s">
        <v>159</v>
      </c>
      <c r="N1" s="100" t="s">
        <v>160</v>
      </c>
      <c r="O1" s="54"/>
      <c r="P1" s="55"/>
      <c r="Q1" s="103">
        <v>100</v>
      </c>
      <c r="R1" s="138" t="s">
        <v>207</v>
      </c>
      <c r="S1" s="139"/>
      <c r="T1" s="140"/>
      <c r="U1" s="103">
        <v>100</v>
      </c>
      <c r="V1" s="136" t="s">
        <v>208</v>
      </c>
      <c r="W1" s="137"/>
      <c r="X1" s="137"/>
    </row>
    <row r="2" spans="2:24" ht="28.5" x14ac:dyDescent="0.45">
      <c r="B2" s="1"/>
      <c r="C2" s="150" t="s">
        <v>161</v>
      </c>
      <c r="D2" s="150"/>
      <c r="E2" s="150"/>
      <c r="F2" s="150"/>
      <c r="G2" s="150"/>
      <c r="H2" s="150"/>
      <c r="I2" s="150"/>
      <c r="J2" s="2"/>
      <c r="K2" s="2"/>
      <c r="L2" s="3"/>
      <c r="M2" s="101">
        <v>200</v>
      </c>
      <c r="N2" s="102">
        <v>1.5</v>
      </c>
      <c r="O2" s="62"/>
      <c r="P2" s="63"/>
      <c r="Q2" s="149" t="s">
        <v>169</v>
      </c>
      <c r="R2" s="149"/>
      <c r="S2" s="149"/>
      <c r="T2" s="149"/>
      <c r="U2" s="141" t="s">
        <v>170</v>
      </c>
      <c r="V2" s="141"/>
      <c r="W2" s="141"/>
      <c r="X2" s="141"/>
    </row>
    <row r="3" spans="2:24" ht="3" customHeight="1" x14ac:dyDescent="0.45">
      <c r="B3" s="1"/>
      <c r="C3" s="36"/>
      <c r="D3" s="36"/>
      <c r="E3" s="36"/>
      <c r="F3" s="36"/>
      <c r="G3" s="36"/>
      <c r="H3" s="36"/>
      <c r="I3" s="36"/>
      <c r="J3" s="2"/>
      <c r="K3" s="2"/>
      <c r="L3" s="3"/>
      <c r="M3" s="35"/>
      <c r="N3" s="32"/>
      <c r="O3" s="33"/>
      <c r="P3" s="34"/>
      <c r="Q3" s="5"/>
      <c r="R3" s="3"/>
      <c r="S3" s="2"/>
      <c r="T3" s="2"/>
      <c r="U3" s="64"/>
      <c r="V3" s="64"/>
      <c r="W3" s="64"/>
      <c r="X3" s="65"/>
    </row>
    <row r="4" spans="2:24" ht="45" x14ac:dyDescent="0.25">
      <c r="B4" s="24" t="s">
        <v>0</v>
      </c>
      <c r="C4" s="24" t="s">
        <v>1</v>
      </c>
      <c r="D4" s="25" t="s">
        <v>2</v>
      </c>
      <c r="E4" s="24" t="s">
        <v>3</v>
      </c>
      <c r="F4" s="24" t="s">
        <v>4</v>
      </c>
      <c r="G4" s="26" t="s">
        <v>5</v>
      </c>
      <c r="H4" s="24" t="s">
        <v>6</v>
      </c>
      <c r="I4" s="24" t="s">
        <v>7</v>
      </c>
      <c r="J4" s="24" t="s">
        <v>8</v>
      </c>
      <c r="K4" s="27" t="s">
        <v>9</v>
      </c>
      <c r="L4" s="28" t="s">
        <v>10</v>
      </c>
      <c r="M4" s="53" t="s">
        <v>11</v>
      </c>
      <c r="N4" s="53" t="s">
        <v>12</v>
      </c>
      <c r="O4" s="53" t="s">
        <v>13</v>
      </c>
      <c r="P4" s="53">
        <v>10000</v>
      </c>
      <c r="Q4" s="29" t="s">
        <v>14</v>
      </c>
      <c r="R4" s="29" t="s">
        <v>15</v>
      </c>
      <c r="S4" s="29" t="s">
        <v>16</v>
      </c>
      <c r="T4" s="30">
        <v>10000</v>
      </c>
      <c r="U4" s="66" t="s">
        <v>166</v>
      </c>
      <c r="V4" s="66" t="s">
        <v>167</v>
      </c>
      <c r="W4" s="66" t="s">
        <v>168</v>
      </c>
      <c r="X4" s="66">
        <v>5000</v>
      </c>
    </row>
    <row r="5" spans="2:24" x14ac:dyDescent="0.25">
      <c r="B5" s="15">
        <v>1</v>
      </c>
      <c r="C5" s="6">
        <v>42950</v>
      </c>
      <c r="D5" s="7">
        <v>0.56041666666666667</v>
      </c>
      <c r="E5" s="16" t="s">
        <v>17</v>
      </c>
      <c r="F5" s="9" t="s">
        <v>18</v>
      </c>
      <c r="G5" s="10">
        <v>1</v>
      </c>
      <c r="H5" s="9">
        <v>1</v>
      </c>
      <c r="I5" s="9" t="s">
        <v>19</v>
      </c>
      <c r="J5" s="9" t="s">
        <v>20</v>
      </c>
      <c r="K5" s="11">
        <v>2.7</v>
      </c>
      <c r="L5" s="12">
        <v>1.5</v>
      </c>
      <c r="M5" s="50">
        <f>IF(E5&lt;&gt;"Mel E2 + Top-Zone 30%+",$M$2,($M$2*$N$2))</f>
        <v>200</v>
      </c>
      <c r="N5" s="50">
        <f>IF(J5&lt;&gt;"WON","",M5*K5)</f>
        <v>540</v>
      </c>
      <c r="O5" s="50">
        <f>IF(N5="",M5*-1,N5-M5)</f>
        <v>340</v>
      </c>
      <c r="P5" s="51">
        <f>P4+O5</f>
        <v>10340</v>
      </c>
      <c r="Q5" s="13">
        <f>$Q$1</f>
        <v>100</v>
      </c>
      <c r="R5" s="13">
        <f>IF(OR(K5="",K6=""),"",((K5*Q5)*K6))</f>
        <v>459</v>
      </c>
      <c r="S5" s="14">
        <f>IF(R5="",Q5*-1,R5-Q5)</f>
        <v>359</v>
      </c>
      <c r="T5" s="14">
        <f>T4+S5</f>
        <v>10359</v>
      </c>
      <c r="U5" s="67">
        <f>$U$1</f>
        <v>100</v>
      </c>
      <c r="V5" s="67">
        <f>IF(OR(L5="",L6=""),"",((L5*U5)*L6))</f>
        <v>180</v>
      </c>
      <c r="W5" s="67">
        <f>IF(V5="",U5*-1,V5-U5)</f>
        <v>80</v>
      </c>
      <c r="X5" s="67">
        <f>X4+W5</f>
        <v>5080</v>
      </c>
    </row>
    <row r="6" spans="2:24" x14ac:dyDescent="0.25">
      <c r="B6" s="15">
        <v>2</v>
      </c>
      <c r="C6" s="6">
        <v>42970</v>
      </c>
      <c r="D6" s="7">
        <v>0.63194444444444442</v>
      </c>
      <c r="E6" s="16" t="s">
        <v>17</v>
      </c>
      <c r="F6" s="9" t="s">
        <v>34</v>
      </c>
      <c r="G6" s="10">
        <v>4</v>
      </c>
      <c r="H6" s="9">
        <v>2</v>
      </c>
      <c r="I6" s="9" t="s">
        <v>35</v>
      </c>
      <c r="J6" s="9" t="s">
        <v>20</v>
      </c>
      <c r="K6" s="11">
        <v>1.7</v>
      </c>
      <c r="L6" s="12">
        <v>1.2</v>
      </c>
      <c r="M6" s="50">
        <f t="shared" ref="M6" si="0">IF(E6&lt;&gt;"Mel E2 + Top-Zone 30%+",$M$2,($M$2*$N$2))</f>
        <v>200</v>
      </c>
      <c r="N6" s="50">
        <f t="shared" ref="N6" si="1">IF(J6&lt;&gt;"WON","",M6*K6)</f>
        <v>340</v>
      </c>
      <c r="O6" s="50">
        <f t="shared" ref="O6" si="2">IF(N6="",M6*-1,N6-M6)</f>
        <v>140</v>
      </c>
      <c r="P6" s="51">
        <f t="shared" ref="P6" si="3">P5+O6</f>
        <v>10480</v>
      </c>
      <c r="Q6" s="13">
        <f t="shared" ref="Q6:Q65" si="4">$Q$1</f>
        <v>100</v>
      </c>
      <c r="R6" s="13" t="str">
        <f t="shared" ref="R6" si="5">IF(OR(K6="",K7=""),"",((K6*Q6)*K7))</f>
        <v/>
      </c>
      <c r="S6" s="14">
        <f t="shared" ref="S6" si="6">IF(R6="",Q6*-1,R6-Q6)</f>
        <v>-100</v>
      </c>
      <c r="T6" s="14">
        <f t="shared" ref="T6" si="7">T5+S6</f>
        <v>10259</v>
      </c>
      <c r="U6" s="67">
        <f t="shared" ref="U6:U65" si="8">$U$1</f>
        <v>100</v>
      </c>
      <c r="V6" s="67" t="str">
        <f>IF(OR(L6="",L7=""),"",((L6*U6)*L7))</f>
        <v/>
      </c>
      <c r="W6" s="67">
        <f t="shared" ref="W6" si="9">IF(V6="",U6*-1,V6-U6)</f>
        <v>-100</v>
      </c>
      <c r="X6" s="67">
        <f t="shared" ref="X6" si="10">X5+W6</f>
        <v>4980</v>
      </c>
    </row>
    <row r="7" spans="2:24" x14ac:dyDescent="0.25">
      <c r="B7" s="15">
        <v>3</v>
      </c>
      <c r="C7" s="6">
        <v>42980</v>
      </c>
      <c r="D7" s="7">
        <v>0.5229166666666667</v>
      </c>
      <c r="E7" s="16" t="s">
        <v>17</v>
      </c>
      <c r="F7" s="9" t="s">
        <v>38</v>
      </c>
      <c r="G7" s="10">
        <v>1</v>
      </c>
      <c r="H7" s="9">
        <v>1</v>
      </c>
      <c r="I7" s="9" t="s">
        <v>39</v>
      </c>
      <c r="J7" s="9"/>
      <c r="K7" s="11"/>
      <c r="L7" s="12"/>
      <c r="M7" s="50">
        <f t="shared" ref="M7:M42" si="11">IF(E7&lt;&gt;"Mel E2 + Top-Zone 30%+",$M$2,($M$2*$N$2))</f>
        <v>200</v>
      </c>
      <c r="N7" s="50" t="str">
        <f t="shared" ref="N7:N42" si="12">IF(J7&lt;&gt;"WON","",M7*K7)</f>
        <v/>
      </c>
      <c r="O7" s="50">
        <f t="shared" ref="O7:O42" si="13">IF(N7="",M7*-1,N7-M7)</f>
        <v>-200</v>
      </c>
      <c r="P7" s="51">
        <f t="shared" ref="P7:P42" si="14">P6+O7</f>
        <v>10280</v>
      </c>
      <c r="Q7" s="13">
        <f t="shared" si="4"/>
        <v>100</v>
      </c>
      <c r="R7" s="13" t="str">
        <f t="shared" ref="R7:R42" si="15">IF(OR(K7="",K8=""),"",((K7*Q7)*K8))</f>
        <v/>
      </c>
      <c r="S7" s="14">
        <f t="shared" ref="S7:S42" si="16">IF(R7="",Q7*-1,R7-Q7)</f>
        <v>-100</v>
      </c>
      <c r="T7" s="14">
        <f t="shared" ref="T7:T42" si="17">T6+S7</f>
        <v>10159</v>
      </c>
      <c r="U7" s="67">
        <f t="shared" si="8"/>
        <v>100</v>
      </c>
      <c r="V7" s="67" t="str">
        <f t="shared" ref="V7:V42" si="18">IF(OR(L7="",L8=""),"",((L7*U7)*L8))</f>
        <v/>
      </c>
      <c r="W7" s="67">
        <f t="shared" ref="W7:W42" si="19">IF(V7="",U7*-1,V7-U7)</f>
        <v>-100</v>
      </c>
      <c r="X7" s="67">
        <f t="shared" ref="X7:X42" si="20">X6+W7</f>
        <v>4880</v>
      </c>
    </row>
    <row r="8" spans="2:24" x14ac:dyDescent="0.25">
      <c r="B8" s="15">
        <v>4</v>
      </c>
      <c r="C8" s="6">
        <v>42987</v>
      </c>
      <c r="D8" s="7">
        <v>0.53611111111111109</v>
      </c>
      <c r="E8" s="16" t="s">
        <v>17</v>
      </c>
      <c r="F8" s="9" t="s">
        <v>48</v>
      </c>
      <c r="G8" s="10">
        <v>3</v>
      </c>
      <c r="H8" s="9">
        <v>7</v>
      </c>
      <c r="I8" s="9" t="s">
        <v>49</v>
      </c>
      <c r="J8" s="9" t="s">
        <v>20</v>
      </c>
      <c r="K8" s="11">
        <v>1.95</v>
      </c>
      <c r="L8" s="12">
        <v>1.3</v>
      </c>
      <c r="M8" s="50">
        <f t="shared" si="11"/>
        <v>200</v>
      </c>
      <c r="N8" s="50">
        <f t="shared" si="12"/>
        <v>390</v>
      </c>
      <c r="O8" s="50">
        <f t="shared" si="13"/>
        <v>190</v>
      </c>
      <c r="P8" s="51">
        <f t="shared" si="14"/>
        <v>10470</v>
      </c>
      <c r="Q8" s="13">
        <f t="shared" si="4"/>
        <v>100</v>
      </c>
      <c r="R8" s="13" t="str">
        <f t="shared" si="15"/>
        <v/>
      </c>
      <c r="S8" s="14">
        <f t="shared" si="16"/>
        <v>-100</v>
      </c>
      <c r="T8" s="14">
        <f t="shared" si="17"/>
        <v>10059</v>
      </c>
      <c r="U8" s="67">
        <f t="shared" si="8"/>
        <v>100</v>
      </c>
      <c r="V8" s="67">
        <f t="shared" si="18"/>
        <v>156</v>
      </c>
      <c r="W8" s="67">
        <f t="shared" si="19"/>
        <v>56</v>
      </c>
      <c r="X8" s="67">
        <f t="shared" si="20"/>
        <v>4936</v>
      </c>
    </row>
    <row r="9" spans="2:24" x14ac:dyDescent="0.25">
      <c r="B9" s="15">
        <v>5</v>
      </c>
      <c r="C9" s="6">
        <v>42987</v>
      </c>
      <c r="D9" s="7">
        <v>0.65347222222222223</v>
      </c>
      <c r="E9" s="16" t="s">
        <v>17</v>
      </c>
      <c r="F9" s="9" t="s">
        <v>50</v>
      </c>
      <c r="G9" s="10">
        <v>5</v>
      </c>
      <c r="H9" s="9">
        <v>2</v>
      </c>
      <c r="I9" s="9" t="s">
        <v>51</v>
      </c>
      <c r="J9" s="9" t="s">
        <v>28</v>
      </c>
      <c r="K9" s="11"/>
      <c r="L9" s="12">
        <v>1.2</v>
      </c>
      <c r="M9" s="50">
        <f t="shared" si="11"/>
        <v>200</v>
      </c>
      <c r="N9" s="50" t="str">
        <f t="shared" si="12"/>
        <v/>
      </c>
      <c r="O9" s="50">
        <f t="shared" si="13"/>
        <v>-200</v>
      </c>
      <c r="P9" s="51">
        <f t="shared" si="14"/>
        <v>10270</v>
      </c>
      <c r="Q9" s="13">
        <f t="shared" si="4"/>
        <v>100</v>
      </c>
      <c r="R9" s="13" t="str">
        <f t="shared" si="15"/>
        <v/>
      </c>
      <c r="S9" s="14">
        <f t="shared" si="16"/>
        <v>-100</v>
      </c>
      <c r="T9" s="14">
        <f t="shared" si="17"/>
        <v>9959</v>
      </c>
      <c r="U9" s="67">
        <f t="shared" si="8"/>
        <v>100</v>
      </c>
      <c r="V9" s="67">
        <f t="shared" si="18"/>
        <v>144</v>
      </c>
      <c r="W9" s="67">
        <f t="shared" si="19"/>
        <v>44</v>
      </c>
      <c r="X9" s="67">
        <f t="shared" si="20"/>
        <v>4980</v>
      </c>
    </row>
    <row r="10" spans="2:24" x14ac:dyDescent="0.25">
      <c r="B10" s="15">
        <v>6</v>
      </c>
      <c r="C10" s="6">
        <v>42994</v>
      </c>
      <c r="D10" s="7">
        <v>0.58819444444444446</v>
      </c>
      <c r="E10" s="16" t="s">
        <v>17</v>
      </c>
      <c r="F10" s="9" t="s">
        <v>48</v>
      </c>
      <c r="G10" s="10">
        <v>5</v>
      </c>
      <c r="H10" s="9">
        <v>2</v>
      </c>
      <c r="I10" s="9" t="s">
        <v>54</v>
      </c>
      <c r="J10" s="9" t="s">
        <v>20</v>
      </c>
      <c r="K10" s="11">
        <v>1.7</v>
      </c>
      <c r="L10" s="12">
        <v>1.2</v>
      </c>
      <c r="M10" s="50">
        <f t="shared" si="11"/>
        <v>200</v>
      </c>
      <c r="N10" s="50">
        <f t="shared" si="12"/>
        <v>340</v>
      </c>
      <c r="O10" s="50">
        <f t="shared" si="13"/>
        <v>140</v>
      </c>
      <c r="P10" s="51">
        <f t="shared" si="14"/>
        <v>10410</v>
      </c>
      <c r="Q10" s="13">
        <f t="shared" si="4"/>
        <v>100</v>
      </c>
      <c r="R10" s="13" t="str">
        <f t="shared" si="15"/>
        <v/>
      </c>
      <c r="S10" s="14">
        <f t="shared" si="16"/>
        <v>-100</v>
      </c>
      <c r="T10" s="14">
        <f t="shared" si="17"/>
        <v>9859</v>
      </c>
      <c r="U10" s="67">
        <f t="shared" si="8"/>
        <v>100</v>
      </c>
      <c r="V10" s="67" t="str">
        <f t="shared" si="18"/>
        <v/>
      </c>
      <c r="W10" s="67">
        <f t="shared" si="19"/>
        <v>-100</v>
      </c>
      <c r="X10" s="67">
        <f t="shared" si="20"/>
        <v>4880</v>
      </c>
    </row>
    <row r="11" spans="2:24" x14ac:dyDescent="0.25">
      <c r="B11" s="15">
        <v>7</v>
      </c>
      <c r="C11" s="6">
        <v>43001</v>
      </c>
      <c r="D11" s="7">
        <v>0.5395833333333333</v>
      </c>
      <c r="E11" s="16" t="s">
        <v>17</v>
      </c>
      <c r="F11" s="9" t="s">
        <v>56</v>
      </c>
      <c r="G11" s="10">
        <v>3</v>
      </c>
      <c r="H11" s="9">
        <v>3</v>
      </c>
      <c r="I11" s="9" t="s">
        <v>57</v>
      </c>
      <c r="J11" s="9"/>
      <c r="K11" s="11"/>
      <c r="L11" s="12"/>
      <c r="M11" s="50">
        <f t="shared" si="11"/>
        <v>200</v>
      </c>
      <c r="N11" s="50" t="str">
        <f t="shared" si="12"/>
        <v/>
      </c>
      <c r="O11" s="50">
        <f t="shared" si="13"/>
        <v>-200</v>
      </c>
      <c r="P11" s="51">
        <f t="shared" si="14"/>
        <v>10210</v>
      </c>
      <c r="Q11" s="13">
        <f t="shared" si="4"/>
        <v>100</v>
      </c>
      <c r="R11" s="13" t="str">
        <f t="shared" si="15"/>
        <v/>
      </c>
      <c r="S11" s="14">
        <f t="shared" si="16"/>
        <v>-100</v>
      </c>
      <c r="T11" s="14">
        <f t="shared" si="17"/>
        <v>9759</v>
      </c>
      <c r="U11" s="67">
        <f t="shared" si="8"/>
        <v>100</v>
      </c>
      <c r="V11" s="67" t="str">
        <f t="shared" si="18"/>
        <v/>
      </c>
      <c r="W11" s="67">
        <f t="shared" si="19"/>
        <v>-100</v>
      </c>
      <c r="X11" s="67">
        <f t="shared" si="20"/>
        <v>4780</v>
      </c>
    </row>
    <row r="12" spans="2:24" x14ac:dyDescent="0.25">
      <c r="B12" s="15">
        <v>8</v>
      </c>
      <c r="C12" s="6">
        <v>43022</v>
      </c>
      <c r="D12" s="7">
        <v>0.57013888888888886</v>
      </c>
      <c r="E12" s="16" t="s">
        <v>17</v>
      </c>
      <c r="F12" s="9" t="s">
        <v>50</v>
      </c>
      <c r="G12" s="10">
        <v>1</v>
      </c>
      <c r="H12" s="9">
        <v>3</v>
      </c>
      <c r="I12" s="9" t="s">
        <v>62</v>
      </c>
      <c r="J12" s="9" t="s">
        <v>20</v>
      </c>
      <c r="K12" s="11">
        <v>2.1</v>
      </c>
      <c r="L12" s="12">
        <v>1.4</v>
      </c>
      <c r="M12" s="50">
        <f t="shared" si="11"/>
        <v>200</v>
      </c>
      <c r="N12" s="50">
        <f t="shared" si="12"/>
        <v>420</v>
      </c>
      <c r="O12" s="50">
        <f t="shared" si="13"/>
        <v>220</v>
      </c>
      <c r="P12" s="51">
        <f t="shared" si="14"/>
        <v>10430</v>
      </c>
      <c r="Q12" s="13">
        <f t="shared" si="4"/>
        <v>100</v>
      </c>
      <c r="R12" s="13">
        <f t="shared" si="15"/>
        <v>367.5</v>
      </c>
      <c r="S12" s="14">
        <f t="shared" si="16"/>
        <v>267.5</v>
      </c>
      <c r="T12" s="14">
        <f t="shared" si="17"/>
        <v>10026.5</v>
      </c>
      <c r="U12" s="67">
        <f t="shared" si="8"/>
        <v>100</v>
      </c>
      <c r="V12" s="67">
        <f t="shared" si="18"/>
        <v>154</v>
      </c>
      <c r="W12" s="67">
        <f t="shared" si="19"/>
        <v>54</v>
      </c>
      <c r="X12" s="67">
        <f t="shared" si="20"/>
        <v>4834</v>
      </c>
    </row>
    <row r="13" spans="2:24" x14ac:dyDescent="0.25">
      <c r="B13" s="15">
        <v>9</v>
      </c>
      <c r="C13" s="6">
        <v>43029</v>
      </c>
      <c r="D13" s="7">
        <v>0.63958333333333328</v>
      </c>
      <c r="E13" s="16" t="s">
        <v>17</v>
      </c>
      <c r="F13" s="9" t="s">
        <v>50</v>
      </c>
      <c r="G13" s="10">
        <v>4</v>
      </c>
      <c r="H13" s="9">
        <v>1</v>
      </c>
      <c r="I13" s="9" t="s">
        <v>65</v>
      </c>
      <c r="J13" s="9" t="s">
        <v>20</v>
      </c>
      <c r="K13" s="11">
        <v>1.75</v>
      </c>
      <c r="L13" s="12">
        <v>1.1000000000000001</v>
      </c>
      <c r="M13" s="50">
        <f t="shared" si="11"/>
        <v>200</v>
      </c>
      <c r="N13" s="50">
        <f t="shared" si="12"/>
        <v>350</v>
      </c>
      <c r="O13" s="50">
        <f t="shared" si="13"/>
        <v>150</v>
      </c>
      <c r="P13" s="51">
        <f t="shared" si="14"/>
        <v>10580</v>
      </c>
      <c r="Q13" s="13">
        <f t="shared" si="4"/>
        <v>100</v>
      </c>
      <c r="R13" s="13" t="str">
        <f t="shared" si="15"/>
        <v/>
      </c>
      <c r="S13" s="14">
        <f t="shared" si="16"/>
        <v>-100</v>
      </c>
      <c r="T13" s="14">
        <f t="shared" si="17"/>
        <v>9926.5</v>
      </c>
      <c r="U13" s="67">
        <f t="shared" si="8"/>
        <v>100</v>
      </c>
      <c r="V13" s="67">
        <f t="shared" si="18"/>
        <v>143.00000000000003</v>
      </c>
      <c r="W13" s="67">
        <f t="shared" si="19"/>
        <v>43.000000000000028</v>
      </c>
      <c r="X13" s="67">
        <f t="shared" si="20"/>
        <v>4877</v>
      </c>
    </row>
    <row r="14" spans="2:24" x14ac:dyDescent="0.25">
      <c r="B14" s="15">
        <v>10</v>
      </c>
      <c r="C14" s="6">
        <v>43050</v>
      </c>
      <c r="D14" s="7">
        <v>0.57013888888888886</v>
      </c>
      <c r="E14" s="16" t="s">
        <v>17</v>
      </c>
      <c r="F14" s="9" t="s">
        <v>50</v>
      </c>
      <c r="G14" s="10">
        <v>2</v>
      </c>
      <c r="H14" s="9">
        <v>4</v>
      </c>
      <c r="I14" s="9" t="s">
        <v>68</v>
      </c>
      <c r="J14" s="9" t="s">
        <v>23</v>
      </c>
      <c r="K14" s="11"/>
      <c r="L14" s="12">
        <v>1.3</v>
      </c>
      <c r="M14" s="50">
        <f t="shared" si="11"/>
        <v>200</v>
      </c>
      <c r="N14" s="50" t="str">
        <f t="shared" si="12"/>
        <v/>
      </c>
      <c r="O14" s="50">
        <f t="shared" si="13"/>
        <v>-200</v>
      </c>
      <c r="P14" s="51">
        <f t="shared" si="14"/>
        <v>10380</v>
      </c>
      <c r="Q14" s="13">
        <f t="shared" si="4"/>
        <v>100</v>
      </c>
      <c r="R14" s="13" t="str">
        <f t="shared" si="15"/>
        <v/>
      </c>
      <c r="S14" s="14">
        <f t="shared" si="16"/>
        <v>-100</v>
      </c>
      <c r="T14" s="14">
        <f t="shared" si="17"/>
        <v>9826.5</v>
      </c>
      <c r="U14" s="67">
        <f t="shared" si="8"/>
        <v>100</v>
      </c>
      <c r="V14" s="67">
        <f t="shared" si="18"/>
        <v>195</v>
      </c>
      <c r="W14" s="67">
        <f t="shared" si="19"/>
        <v>95</v>
      </c>
      <c r="X14" s="67">
        <f t="shared" si="20"/>
        <v>4972</v>
      </c>
    </row>
    <row r="15" spans="2:24" x14ac:dyDescent="0.25">
      <c r="B15" s="15">
        <v>11</v>
      </c>
      <c r="C15" s="6">
        <v>43057</v>
      </c>
      <c r="D15" s="7">
        <v>0.62222222222222223</v>
      </c>
      <c r="E15" s="16" t="s">
        <v>17</v>
      </c>
      <c r="F15" s="9" t="s">
        <v>50</v>
      </c>
      <c r="G15" s="10">
        <v>5</v>
      </c>
      <c r="H15" s="9">
        <v>2</v>
      </c>
      <c r="I15" s="9" t="s">
        <v>70</v>
      </c>
      <c r="J15" s="9" t="s">
        <v>20</v>
      </c>
      <c r="K15" s="11">
        <v>2.5</v>
      </c>
      <c r="L15" s="12">
        <v>1.5</v>
      </c>
      <c r="M15" s="50">
        <f t="shared" si="11"/>
        <v>200</v>
      </c>
      <c r="N15" s="50">
        <f t="shared" si="12"/>
        <v>500</v>
      </c>
      <c r="O15" s="50">
        <f t="shared" si="13"/>
        <v>300</v>
      </c>
      <c r="P15" s="51">
        <f t="shared" si="14"/>
        <v>10680</v>
      </c>
      <c r="Q15" s="13">
        <f t="shared" si="4"/>
        <v>100</v>
      </c>
      <c r="R15" s="13">
        <f t="shared" si="15"/>
        <v>550</v>
      </c>
      <c r="S15" s="14">
        <f t="shared" si="16"/>
        <v>450</v>
      </c>
      <c r="T15" s="14">
        <f t="shared" si="17"/>
        <v>10276.5</v>
      </c>
      <c r="U15" s="67">
        <f t="shared" si="8"/>
        <v>100</v>
      </c>
      <c r="V15" s="67">
        <f t="shared" si="18"/>
        <v>195</v>
      </c>
      <c r="W15" s="67">
        <f t="shared" si="19"/>
        <v>95</v>
      </c>
      <c r="X15" s="67">
        <f t="shared" si="20"/>
        <v>5067</v>
      </c>
    </row>
    <row r="16" spans="2:24" x14ac:dyDescent="0.25">
      <c r="B16" s="15">
        <v>12</v>
      </c>
      <c r="C16" s="6">
        <v>43071</v>
      </c>
      <c r="D16" s="7">
        <v>0.64652777777777781</v>
      </c>
      <c r="E16" s="16" t="s">
        <v>17</v>
      </c>
      <c r="F16" s="9" t="s">
        <v>50</v>
      </c>
      <c r="G16" s="10">
        <v>4</v>
      </c>
      <c r="H16" s="9">
        <v>1</v>
      </c>
      <c r="I16" s="9" t="s">
        <v>77</v>
      </c>
      <c r="J16" s="9" t="s">
        <v>20</v>
      </c>
      <c r="K16" s="11">
        <v>2.2000000000000002</v>
      </c>
      <c r="L16" s="12">
        <v>1.3</v>
      </c>
      <c r="M16" s="50">
        <f t="shared" si="11"/>
        <v>200</v>
      </c>
      <c r="N16" s="50">
        <f t="shared" si="12"/>
        <v>440.00000000000006</v>
      </c>
      <c r="O16" s="50">
        <f t="shared" si="13"/>
        <v>240.00000000000006</v>
      </c>
      <c r="P16" s="51">
        <f t="shared" si="14"/>
        <v>10920</v>
      </c>
      <c r="Q16" s="13">
        <f t="shared" si="4"/>
        <v>100</v>
      </c>
      <c r="R16" s="13" t="str">
        <f t="shared" si="15"/>
        <v/>
      </c>
      <c r="S16" s="14">
        <f t="shared" si="16"/>
        <v>-100</v>
      </c>
      <c r="T16" s="14">
        <f t="shared" si="17"/>
        <v>10176.5</v>
      </c>
      <c r="U16" s="67">
        <f t="shared" si="8"/>
        <v>100</v>
      </c>
      <c r="V16" s="67" t="str">
        <f t="shared" si="18"/>
        <v/>
      </c>
      <c r="W16" s="67">
        <f t="shared" si="19"/>
        <v>-100</v>
      </c>
      <c r="X16" s="67">
        <f t="shared" si="20"/>
        <v>4967</v>
      </c>
    </row>
    <row r="17" spans="2:24" x14ac:dyDescent="0.25">
      <c r="B17" s="15">
        <v>13</v>
      </c>
      <c r="C17" s="6">
        <v>43071</v>
      </c>
      <c r="D17" s="7">
        <v>0.72777777777777775</v>
      </c>
      <c r="E17" s="16" t="s">
        <v>17</v>
      </c>
      <c r="F17" s="9" t="s">
        <v>38</v>
      </c>
      <c r="G17" s="10">
        <v>7</v>
      </c>
      <c r="H17" s="9">
        <v>2</v>
      </c>
      <c r="I17" s="9" t="s">
        <v>79</v>
      </c>
      <c r="J17" s="9"/>
      <c r="K17" s="11"/>
      <c r="L17" s="12"/>
      <c r="M17" s="50">
        <f t="shared" si="11"/>
        <v>200</v>
      </c>
      <c r="N17" s="50" t="str">
        <f t="shared" si="12"/>
        <v/>
      </c>
      <c r="O17" s="50">
        <f t="shared" si="13"/>
        <v>-200</v>
      </c>
      <c r="P17" s="51">
        <f t="shared" si="14"/>
        <v>10720</v>
      </c>
      <c r="Q17" s="13">
        <f t="shared" si="4"/>
        <v>100</v>
      </c>
      <c r="R17" s="13" t="str">
        <f t="shared" si="15"/>
        <v/>
      </c>
      <c r="S17" s="14">
        <f t="shared" si="16"/>
        <v>-100</v>
      </c>
      <c r="T17" s="14">
        <f t="shared" si="17"/>
        <v>10076.5</v>
      </c>
      <c r="U17" s="67">
        <f t="shared" si="8"/>
        <v>100</v>
      </c>
      <c r="V17" s="67" t="str">
        <f t="shared" si="18"/>
        <v/>
      </c>
      <c r="W17" s="67">
        <f t="shared" si="19"/>
        <v>-100</v>
      </c>
      <c r="X17" s="67">
        <f t="shared" si="20"/>
        <v>4867</v>
      </c>
    </row>
    <row r="18" spans="2:24" x14ac:dyDescent="0.25">
      <c r="B18" s="15">
        <v>14</v>
      </c>
      <c r="C18" s="6">
        <v>43071</v>
      </c>
      <c r="D18" s="7">
        <v>0.72986111111111107</v>
      </c>
      <c r="E18" s="16" t="s">
        <v>17</v>
      </c>
      <c r="F18" s="9" t="s">
        <v>50</v>
      </c>
      <c r="G18" s="10">
        <v>7</v>
      </c>
      <c r="H18" s="9">
        <v>6</v>
      </c>
      <c r="I18" s="9" t="s">
        <v>80</v>
      </c>
      <c r="J18" s="9"/>
      <c r="K18" s="11"/>
      <c r="L18" s="12"/>
      <c r="M18" s="50">
        <f t="shared" si="11"/>
        <v>200</v>
      </c>
      <c r="N18" s="50" t="str">
        <f t="shared" si="12"/>
        <v/>
      </c>
      <c r="O18" s="50">
        <f t="shared" si="13"/>
        <v>-200</v>
      </c>
      <c r="P18" s="51">
        <f t="shared" si="14"/>
        <v>10520</v>
      </c>
      <c r="Q18" s="13">
        <f t="shared" si="4"/>
        <v>100</v>
      </c>
      <c r="R18" s="13" t="str">
        <f t="shared" si="15"/>
        <v/>
      </c>
      <c r="S18" s="14">
        <f t="shared" si="16"/>
        <v>-100</v>
      </c>
      <c r="T18" s="14">
        <f t="shared" si="17"/>
        <v>9976.5</v>
      </c>
      <c r="U18" s="67">
        <f t="shared" si="8"/>
        <v>100</v>
      </c>
      <c r="V18" s="67" t="str">
        <f t="shared" si="18"/>
        <v/>
      </c>
      <c r="W18" s="67">
        <f t="shared" si="19"/>
        <v>-100</v>
      </c>
      <c r="X18" s="67">
        <f t="shared" si="20"/>
        <v>4767</v>
      </c>
    </row>
    <row r="19" spans="2:24" x14ac:dyDescent="0.25">
      <c r="B19" s="15">
        <v>15</v>
      </c>
      <c r="C19" s="6">
        <v>43075</v>
      </c>
      <c r="D19" s="7">
        <v>0.76527777777777783</v>
      </c>
      <c r="E19" s="16" t="s">
        <v>17</v>
      </c>
      <c r="F19" s="9" t="s">
        <v>56</v>
      </c>
      <c r="G19" s="10">
        <v>9</v>
      </c>
      <c r="H19" s="9">
        <v>6</v>
      </c>
      <c r="I19" s="9" t="s">
        <v>81</v>
      </c>
      <c r="J19" s="9" t="s">
        <v>20</v>
      </c>
      <c r="K19" s="11">
        <v>2.4</v>
      </c>
      <c r="L19" s="12">
        <v>1.3</v>
      </c>
      <c r="M19" s="50">
        <f t="shared" si="11"/>
        <v>200</v>
      </c>
      <c r="N19" s="50">
        <f t="shared" si="12"/>
        <v>480</v>
      </c>
      <c r="O19" s="50">
        <f t="shared" si="13"/>
        <v>280</v>
      </c>
      <c r="P19" s="51">
        <f t="shared" si="14"/>
        <v>10800</v>
      </c>
      <c r="Q19" s="13">
        <f t="shared" si="4"/>
        <v>100</v>
      </c>
      <c r="R19" s="13">
        <f t="shared" si="15"/>
        <v>384</v>
      </c>
      <c r="S19" s="14">
        <f t="shared" si="16"/>
        <v>284</v>
      </c>
      <c r="T19" s="14">
        <f t="shared" si="17"/>
        <v>10260.5</v>
      </c>
      <c r="U19" s="67">
        <f t="shared" si="8"/>
        <v>100</v>
      </c>
      <c r="V19" s="67">
        <f t="shared" si="18"/>
        <v>143</v>
      </c>
      <c r="W19" s="67">
        <f t="shared" si="19"/>
        <v>43</v>
      </c>
      <c r="X19" s="67">
        <f t="shared" si="20"/>
        <v>4810</v>
      </c>
    </row>
    <row r="20" spans="2:24" x14ac:dyDescent="0.25">
      <c r="B20" s="15">
        <v>16</v>
      </c>
      <c r="C20" s="6">
        <v>43076</v>
      </c>
      <c r="D20" s="7">
        <v>0.55555555555555558</v>
      </c>
      <c r="E20" s="16" t="s">
        <v>17</v>
      </c>
      <c r="F20" s="9" t="s">
        <v>82</v>
      </c>
      <c r="G20" s="10">
        <v>1</v>
      </c>
      <c r="H20" s="9">
        <v>2</v>
      </c>
      <c r="I20" s="9" t="s">
        <v>83</v>
      </c>
      <c r="J20" s="9" t="s">
        <v>20</v>
      </c>
      <c r="K20" s="11">
        <v>1.6</v>
      </c>
      <c r="L20" s="12">
        <v>1.1000000000000001</v>
      </c>
      <c r="M20" s="50">
        <f t="shared" si="11"/>
        <v>200</v>
      </c>
      <c r="N20" s="50">
        <f t="shared" si="12"/>
        <v>320</v>
      </c>
      <c r="O20" s="50">
        <f t="shared" si="13"/>
        <v>120</v>
      </c>
      <c r="P20" s="51">
        <f t="shared" si="14"/>
        <v>10920</v>
      </c>
      <c r="Q20" s="13">
        <f t="shared" si="4"/>
        <v>100</v>
      </c>
      <c r="R20" s="13" t="str">
        <f t="shared" si="15"/>
        <v/>
      </c>
      <c r="S20" s="14">
        <f t="shared" si="16"/>
        <v>-100</v>
      </c>
      <c r="T20" s="14">
        <f t="shared" si="17"/>
        <v>10160.5</v>
      </c>
      <c r="U20" s="67">
        <f t="shared" si="8"/>
        <v>100</v>
      </c>
      <c r="V20" s="67">
        <f t="shared" si="18"/>
        <v>132</v>
      </c>
      <c r="W20" s="67">
        <f t="shared" si="19"/>
        <v>32</v>
      </c>
      <c r="X20" s="67">
        <f t="shared" si="20"/>
        <v>4842</v>
      </c>
    </row>
    <row r="21" spans="2:24" x14ac:dyDescent="0.25">
      <c r="B21" s="15">
        <v>17</v>
      </c>
      <c r="C21" s="6">
        <v>43076</v>
      </c>
      <c r="D21" s="7">
        <v>0.60763888888888895</v>
      </c>
      <c r="E21" s="16" t="s">
        <v>17</v>
      </c>
      <c r="F21" s="9" t="s">
        <v>82</v>
      </c>
      <c r="G21" s="10">
        <v>3</v>
      </c>
      <c r="H21" s="9">
        <v>1</v>
      </c>
      <c r="I21" s="9" t="s">
        <v>84</v>
      </c>
      <c r="J21" s="9" t="s">
        <v>28</v>
      </c>
      <c r="K21" s="11"/>
      <c r="L21" s="12">
        <v>1.2</v>
      </c>
      <c r="M21" s="50">
        <f t="shared" si="11"/>
        <v>200</v>
      </c>
      <c r="N21" s="50" t="str">
        <f t="shared" si="12"/>
        <v/>
      </c>
      <c r="O21" s="50">
        <f t="shared" si="13"/>
        <v>-200</v>
      </c>
      <c r="P21" s="51">
        <f t="shared" si="14"/>
        <v>10720</v>
      </c>
      <c r="Q21" s="13">
        <f t="shared" si="4"/>
        <v>100</v>
      </c>
      <c r="R21" s="13" t="str">
        <f t="shared" si="15"/>
        <v/>
      </c>
      <c r="S21" s="14">
        <f t="shared" si="16"/>
        <v>-100</v>
      </c>
      <c r="T21" s="14">
        <f t="shared" si="17"/>
        <v>10060.5</v>
      </c>
      <c r="U21" s="67">
        <f t="shared" si="8"/>
        <v>100</v>
      </c>
      <c r="V21" s="67">
        <f t="shared" si="18"/>
        <v>144</v>
      </c>
      <c r="W21" s="67">
        <f t="shared" si="19"/>
        <v>44</v>
      </c>
      <c r="X21" s="67">
        <f t="shared" si="20"/>
        <v>4886</v>
      </c>
    </row>
    <row r="22" spans="2:24" x14ac:dyDescent="0.25">
      <c r="B22" s="15">
        <v>18</v>
      </c>
      <c r="C22" s="6">
        <v>43090</v>
      </c>
      <c r="D22" s="7">
        <v>0.63888888888888895</v>
      </c>
      <c r="E22" s="16" t="s">
        <v>17</v>
      </c>
      <c r="F22" s="9" t="s">
        <v>88</v>
      </c>
      <c r="G22" s="10">
        <v>2</v>
      </c>
      <c r="H22" s="9">
        <v>1</v>
      </c>
      <c r="I22" s="9" t="s">
        <v>89</v>
      </c>
      <c r="J22" s="9" t="s">
        <v>20</v>
      </c>
      <c r="K22" s="11">
        <v>1.9</v>
      </c>
      <c r="L22" s="12">
        <v>1.2</v>
      </c>
      <c r="M22" s="50">
        <f t="shared" si="11"/>
        <v>200</v>
      </c>
      <c r="N22" s="50">
        <f t="shared" si="12"/>
        <v>380</v>
      </c>
      <c r="O22" s="50">
        <f t="shared" si="13"/>
        <v>180</v>
      </c>
      <c r="P22" s="51">
        <f t="shared" si="14"/>
        <v>10900</v>
      </c>
      <c r="Q22" s="13">
        <f t="shared" si="4"/>
        <v>100</v>
      </c>
      <c r="R22" s="13">
        <f t="shared" si="15"/>
        <v>627</v>
      </c>
      <c r="S22" s="14">
        <f t="shared" si="16"/>
        <v>527</v>
      </c>
      <c r="T22" s="14">
        <f t="shared" si="17"/>
        <v>10587.5</v>
      </c>
      <c r="U22" s="67">
        <f t="shared" si="8"/>
        <v>100</v>
      </c>
      <c r="V22" s="67">
        <f t="shared" si="18"/>
        <v>204</v>
      </c>
      <c r="W22" s="67">
        <f t="shared" si="19"/>
        <v>104</v>
      </c>
      <c r="X22" s="67">
        <f t="shared" si="20"/>
        <v>4990</v>
      </c>
    </row>
    <row r="23" spans="2:24" x14ac:dyDescent="0.25">
      <c r="B23" s="15">
        <v>19</v>
      </c>
      <c r="C23" s="6">
        <v>43103</v>
      </c>
      <c r="D23" s="7">
        <v>0.66875000000000007</v>
      </c>
      <c r="E23" s="16" t="s">
        <v>17</v>
      </c>
      <c r="F23" s="9" t="s">
        <v>48</v>
      </c>
      <c r="G23" s="10">
        <v>6</v>
      </c>
      <c r="H23" s="9">
        <v>1</v>
      </c>
      <c r="I23" s="9" t="s">
        <v>95</v>
      </c>
      <c r="J23" s="9" t="s">
        <v>20</v>
      </c>
      <c r="K23" s="11">
        <v>3.3</v>
      </c>
      <c r="L23" s="11">
        <v>1.7</v>
      </c>
      <c r="M23" s="50">
        <f t="shared" si="11"/>
        <v>200</v>
      </c>
      <c r="N23" s="50">
        <f t="shared" si="12"/>
        <v>660</v>
      </c>
      <c r="O23" s="50">
        <f t="shared" si="13"/>
        <v>460</v>
      </c>
      <c r="P23" s="51">
        <f t="shared" si="14"/>
        <v>11360</v>
      </c>
      <c r="Q23" s="13">
        <f t="shared" si="4"/>
        <v>100</v>
      </c>
      <c r="R23" s="13">
        <f t="shared" si="15"/>
        <v>561</v>
      </c>
      <c r="S23" s="14">
        <f t="shared" si="16"/>
        <v>461</v>
      </c>
      <c r="T23" s="14">
        <f t="shared" si="17"/>
        <v>11048.5</v>
      </c>
      <c r="U23" s="67">
        <f t="shared" si="8"/>
        <v>100</v>
      </c>
      <c r="V23" s="67">
        <f t="shared" si="18"/>
        <v>187.00000000000003</v>
      </c>
      <c r="W23" s="67">
        <f t="shared" si="19"/>
        <v>87.000000000000028</v>
      </c>
      <c r="X23" s="67">
        <f t="shared" si="20"/>
        <v>5077</v>
      </c>
    </row>
    <row r="24" spans="2:24" x14ac:dyDescent="0.25">
      <c r="B24" s="15">
        <v>20</v>
      </c>
      <c r="C24" s="6">
        <v>43103</v>
      </c>
      <c r="D24" s="7">
        <v>0.68055555555555547</v>
      </c>
      <c r="E24" s="16" t="s">
        <v>17</v>
      </c>
      <c r="F24" s="9" t="s">
        <v>96</v>
      </c>
      <c r="G24" s="10">
        <v>6</v>
      </c>
      <c r="H24" s="9">
        <v>2</v>
      </c>
      <c r="I24" s="9" t="s">
        <v>97</v>
      </c>
      <c r="J24" s="9" t="s">
        <v>20</v>
      </c>
      <c r="K24" s="11">
        <v>1.7</v>
      </c>
      <c r="L24" s="11">
        <v>1.1000000000000001</v>
      </c>
      <c r="M24" s="50">
        <f t="shared" si="11"/>
        <v>200</v>
      </c>
      <c r="N24" s="50">
        <f t="shared" si="12"/>
        <v>340</v>
      </c>
      <c r="O24" s="50">
        <f t="shared" si="13"/>
        <v>140</v>
      </c>
      <c r="P24" s="51">
        <f t="shared" si="14"/>
        <v>11500</v>
      </c>
      <c r="Q24" s="13">
        <f t="shared" si="4"/>
        <v>100</v>
      </c>
      <c r="R24" s="13" t="str">
        <f t="shared" si="15"/>
        <v/>
      </c>
      <c r="S24" s="14">
        <f t="shared" si="16"/>
        <v>-100</v>
      </c>
      <c r="T24" s="14">
        <f t="shared" si="17"/>
        <v>10948.5</v>
      </c>
      <c r="U24" s="67">
        <f t="shared" si="8"/>
        <v>100</v>
      </c>
      <c r="V24" s="67">
        <f t="shared" si="18"/>
        <v>176.00000000000003</v>
      </c>
      <c r="W24" s="67">
        <f t="shared" si="19"/>
        <v>76.000000000000028</v>
      </c>
      <c r="X24" s="67">
        <f t="shared" si="20"/>
        <v>5153</v>
      </c>
    </row>
    <row r="25" spans="2:24" x14ac:dyDescent="0.25">
      <c r="B25" s="15">
        <v>21</v>
      </c>
      <c r="C25" s="6">
        <v>43110</v>
      </c>
      <c r="D25" s="7">
        <v>0.74305555555555547</v>
      </c>
      <c r="E25" s="16" t="s">
        <v>17</v>
      </c>
      <c r="F25" s="9" t="s">
        <v>48</v>
      </c>
      <c r="G25" s="10">
        <v>8</v>
      </c>
      <c r="H25" s="9">
        <v>12</v>
      </c>
      <c r="I25" s="9" t="s">
        <v>100</v>
      </c>
      <c r="J25" s="9" t="s">
        <v>28</v>
      </c>
      <c r="K25" s="11"/>
      <c r="L25" s="11">
        <v>1.6</v>
      </c>
      <c r="M25" s="50">
        <f t="shared" si="11"/>
        <v>200</v>
      </c>
      <c r="N25" s="50" t="str">
        <f t="shared" si="12"/>
        <v/>
      </c>
      <c r="O25" s="50">
        <f t="shared" si="13"/>
        <v>-200</v>
      </c>
      <c r="P25" s="51">
        <f t="shared" si="14"/>
        <v>11300</v>
      </c>
      <c r="Q25" s="13">
        <f t="shared" si="4"/>
        <v>100</v>
      </c>
      <c r="R25" s="13" t="str">
        <f t="shared" si="15"/>
        <v/>
      </c>
      <c r="S25" s="14">
        <f t="shared" si="16"/>
        <v>-100</v>
      </c>
      <c r="T25" s="14">
        <f t="shared" si="17"/>
        <v>10848.5</v>
      </c>
      <c r="U25" s="67">
        <f t="shared" si="8"/>
        <v>100</v>
      </c>
      <c r="V25" s="67">
        <f t="shared" si="18"/>
        <v>208</v>
      </c>
      <c r="W25" s="67">
        <f t="shared" si="19"/>
        <v>108</v>
      </c>
      <c r="X25" s="67">
        <f t="shared" si="20"/>
        <v>5261</v>
      </c>
    </row>
    <row r="26" spans="2:24" x14ac:dyDescent="0.25">
      <c r="B26" s="15">
        <v>22</v>
      </c>
      <c r="C26" s="6">
        <v>43118</v>
      </c>
      <c r="D26" s="7">
        <v>0.68402777777777779</v>
      </c>
      <c r="E26" s="16" t="s">
        <v>17</v>
      </c>
      <c r="F26" s="9" t="s">
        <v>82</v>
      </c>
      <c r="G26" s="10">
        <v>5</v>
      </c>
      <c r="H26" s="9">
        <v>5</v>
      </c>
      <c r="I26" s="9" t="s">
        <v>104</v>
      </c>
      <c r="J26" s="9" t="s">
        <v>20</v>
      </c>
      <c r="K26" s="11">
        <v>1.9</v>
      </c>
      <c r="L26" s="11">
        <v>1.3</v>
      </c>
      <c r="M26" s="50">
        <f t="shared" si="11"/>
        <v>200</v>
      </c>
      <c r="N26" s="50">
        <f t="shared" si="12"/>
        <v>380</v>
      </c>
      <c r="O26" s="50">
        <f t="shared" si="13"/>
        <v>180</v>
      </c>
      <c r="P26" s="51">
        <f t="shared" si="14"/>
        <v>11480</v>
      </c>
      <c r="Q26" s="13">
        <f t="shared" si="4"/>
        <v>100</v>
      </c>
      <c r="R26" s="13" t="str">
        <f t="shared" si="15"/>
        <v/>
      </c>
      <c r="S26" s="14">
        <f t="shared" si="16"/>
        <v>-100</v>
      </c>
      <c r="T26" s="14">
        <f t="shared" si="17"/>
        <v>10748.5</v>
      </c>
      <c r="U26" s="67">
        <f t="shared" si="8"/>
        <v>100</v>
      </c>
      <c r="V26" s="67" t="str">
        <f t="shared" si="18"/>
        <v/>
      </c>
      <c r="W26" s="67">
        <f t="shared" si="19"/>
        <v>-100</v>
      </c>
      <c r="X26" s="67">
        <f t="shared" si="20"/>
        <v>5161</v>
      </c>
    </row>
    <row r="27" spans="2:24" x14ac:dyDescent="0.25">
      <c r="B27" s="15">
        <v>23</v>
      </c>
      <c r="C27" s="6">
        <v>43118</v>
      </c>
      <c r="D27" s="7">
        <v>0.74444444444444446</v>
      </c>
      <c r="E27" s="16" t="s">
        <v>17</v>
      </c>
      <c r="F27" s="9" t="s">
        <v>18</v>
      </c>
      <c r="G27" s="10">
        <v>7</v>
      </c>
      <c r="H27" s="9">
        <v>10</v>
      </c>
      <c r="I27" s="9" t="s">
        <v>105</v>
      </c>
      <c r="J27" s="9"/>
      <c r="K27" s="11"/>
      <c r="L27" s="11"/>
      <c r="M27" s="50">
        <f t="shared" si="11"/>
        <v>200</v>
      </c>
      <c r="N27" s="50" t="str">
        <f t="shared" si="12"/>
        <v/>
      </c>
      <c r="O27" s="50">
        <f t="shared" si="13"/>
        <v>-200</v>
      </c>
      <c r="P27" s="51">
        <f t="shared" si="14"/>
        <v>11280</v>
      </c>
      <c r="Q27" s="13">
        <f t="shared" si="4"/>
        <v>100</v>
      </c>
      <c r="R27" s="13" t="str">
        <f t="shared" si="15"/>
        <v/>
      </c>
      <c r="S27" s="14">
        <f t="shared" si="16"/>
        <v>-100</v>
      </c>
      <c r="T27" s="14">
        <f t="shared" si="17"/>
        <v>10648.5</v>
      </c>
      <c r="U27" s="67">
        <f t="shared" si="8"/>
        <v>100</v>
      </c>
      <c r="V27" s="67" t="str">
        <f t="shared" si="18"/>
        <v/>
      </c>
      <c r="W27" s="67">
        <f t="shared" si="19"/>
        <v>-100</v>
      </c>
      <c r="X27" s="67">
        <f t="shared" si="20"/>
        <v>5061</v>
      </c>
    </row>
    <row r="28" spans="2:24" x14ac:dyDescent="0.25">
      <c r="B28" s="15">
        <v>24</v>
      </c>
      <c r="C28" s="6">
        <v>43127</v>
      </c>
      <c r="D28" s="7">
        <v>0.52569444444444446</v>
      </c>
      <c r="E28" s="16" t="s">
        <v>17</v>
      </c>
      <c r="F28" s="9" t="s">
        <v>50</v>
      </c>
      <c r="G28" s="10">
        <v>2</v>
      </c>
      <c r="H28" s="9">
        <v>2</v>
      </c>
      <c r="I28" s="9" t="s">
        <v>106</v>
      </c>
      <c r="J28" s="9" t="s">
        <v>20</v>
      </c>
      <c r="K28" s="11">
        <v>1.8</v>
      </c>
      <c r="L28" s="11">
        <v>1.3</v>
      </c>
      <c r="M28" s="50">
        <f t="shared" si="11"/>
        <v>200</v>
      </c>
      <c r="N28" s="50">
        <f t="shared" si="12"/>
        <v>360</v>
      </c>
      <c r="O28" s="50">
        <f t="shared" si="13"/>
        <v>160</v>
      </c>
      <c r="P28" s="51">
        <f t="shared" si="14"/>
        <v>11440</v>
      </c>
      <c r="Q28" s="13">
        <f t="shared" si="4"/>
        <v>100</v>
      </c>
      <c r="R28" s="13" t="str">
        <f t="shared" si="15"/>
        <v/>
      </c>
      <c r="S28" s="14">
        <f t="shared" si="16"/>
        <v>-100</v>
      </c>
      <c r="T28" s="14">
        <f t="shared" si="17"/>
        <v>10548.5</v>
      </c>
      <c r="U28" s="67">
        <f t="shared" si="8"/>
        <v>100</v>
      </c>
      <c r="V28" s="67" t="str">
        <f t="shared" si="18"/>
        <v/>
      </c>
      <c r="W28" s="67">
        <f t="shared" si="19"/>
        <v>-100</v>
      </c>
      <c r="X28" s="67">
        <f t="shared" si="20"/>
        <v>4961</v>
      </c>
    </row>
    <row r="29" spans="2:24" x14ac:dyDescent="0.25">
      <c r="B29" s="15">
        <v>25</v>
      </c>
      <c r="C29" s="6">
        <v>43137</v>
      </c>
      <c r="D29" s="7">
        <v>0.54861111111111105</v>
      </c>
      <c r="E29" s="16" t="s">
        <v>17</v>
      </c>
      <c r="F29" s="9" t="s">
        <v>96</v>
      </c>
      <c r="G29" s="10">
        <v>1</v>
      </c>
      <c r="H29" s="9">
        <v>1</v>
      </c>
      <c r="I29" s="9" t="s">
        <v>111</v>
      </c>
      <c r="J29" s="9"/>
      <c r="K29" s="11"/>
      <c r="L29" s="11"/>
      <c r="M29" s="50">
        <f t="shared" si="11"/>
        <v>200</v>
      </c>
      <c r="N29" s="50" t="str">
        <f t="shared" si="12"/>
        <v/>
      </c>
      <c r="O29" s="50">
        <f t="shared" si="13"/>
        <v>-200</v>
      </c>
      <c r="P29" s="51">
        <f t="shared" si="14"/>
        <v>11240</v>
      </c>
      <c r="Q29" s="13">
        <f t="shared" si="4"/>
        <v>100</v>
      </c>
      <c r="R29" s="13" t="str">
        <f t="shared" si="15"/>
        <v/>
      </c>
      <c r="S29" s="14">
        <f t="shared" si="16"/>
        <v>-100</v>
      </c>
      <c r="T29" s="14">
        <f t="shared" si="17"/>
        <v>10448.5</v>
      </c>
      <c r="U29" s="67">
        <f t="shared" si="8"/>
        <v>100</v>
      </c>
      <c r="V29" s="67" t="str">
        <f t="shared" si="18"/>
        <v/>
      </c>
      <c r="W29" s="67">
        <f t="shared" si="19"/>
        <v>-100</v>
      </c>
      <c r="X29" s="67">
        <f t="shared" si="20"/>
        <v>4861</v>
      </c>
    </row>
    <row r="30" spans="2:24" x14ac:dyDescent="0.25">
      <c r="B30" s="15">
        <v>26</v>
      </c>
      <c r="C30" s="6">
        <v>43141</v>
      </c>
      <c r="D30" s="7">
        <v>0.52847222222222223</v>
      </c>
      <c r="E30" s="16" t="s">
        <v>17</v>
      </c>
      <c r="F30" s="9" t="s">
        <v>50</v>
      </c>
      <c r="G30" s="10">
        <v>1</v>
      </c>
      <c r="H30" s="9">
        <v>1</v>
      </c>
      <c r="I30" s="9" t="s">
        <v>112</v>
      </c>
      <c r="J30" s="9" t="s">
        <v>20</v>
      </c>
      <c r="K30" s="11">
        <v>2.4</v>
      </c>
      <c r="L30" s="11">
        <v>1.5</v>
      </c>
      <c r="M30" s="50">
        <f t="shared" si="11"/>
        <v>200</v>
      </c>
      <c r="N30" s="50">
        <f t="shared" si="12"/>
        <v>480</v>
      </c>
      <c r="O30" s="50">
        <f t="shared" si="13"/>
        <v>280</v>
      </c>
      <c r="P30" s="51">
        <f t="shared" si="14"/>
        <v>11520</v>
      </c>
      <c r="Q30" s="13">
        <f t="shared" si="4"/>
        <v>100</v>
      </c>
      <c r="R30" s="13" t="str">
        <f t="shared" si="15"/>
        <v/>
      </c>
      <c r="S30" s="14">
        <f t="shared" si="16"/>
        <v>-100</v>
      </c>
      <c r="T30" s="14">
        <f t="shared" si="17"/>
        <v>10348.5</v>
      </c>
      <c r="U30" s="67">
        <f t="shared" si="8"/>
        <v>100</v>
      </c>
      <c r="V30" s="67">
        <f t="shared" si="18"/>
        <v>195</v>
      </c>
      <c r="W30" s="67">
        <f t="shared" si="19"/>
        <v>95</v>
      </c>
      <c r="X30" s="67">
        <f t="shared" si="20"/>
        <v>4956</v>
      </c>
    </row>
    <row r="31" spans="2:24" x14ac:dyDescent="0.25">
      <c r="B31" s="15">
        <v>27</v>
      </c>
      <c r="C31" s="6">
        <v>43141</v>
      </c>
      <c r="D31" s="7">
        <v>0.57708333333333328</v>
      </c>
      <c r="E31" s="16" t="s">
        <v>17</v>
      </c>
      <c r="F31" s="9" t="s">
        <v>50</v>
      </c>
      <c r="G31" s="10">
        <v>3</v>
      </c>
      <c r="H31" s="9">
        <v>7</v>
      </c>
      <c r="I31" s="9" t="s">
        <v>113</v>
      </c>
      <c r="J31" s="9" t="s">
        <v>23</v>
      </c>
      <c r="K31" s="11"/>
      <c r="L31" s="11">
        <v>1.3</v>
      </c>
      <c r="M31" s="50">
        <f t="shared" si="11"/>
        <v>200</v>
      </c>
      <c r="N31" s="50" t="str">
        <f t="shared" si="12"/>
        <v/>
      </c>
      <c r="O31" s="50">
        <f t="shared" si="13"/>
        <v>-200</v>
      </c>
      <c r="P31" s="51">
        <f t="shared" si="14"/>
        <v>11320</v>
      </c>
      <c r="Q31" s="13">
        <f t="shared" si="4"/>
        <v>100</v>
      </c>
      <c r="R31" s="13" t="str">
        <f t="shared" si="15"/>
        <v/>
      </c>
      <c r="S31" s="14">
        <f t="shared" si="16"/>
        <v>-100</v>
      </c>
      <c r="T31" s="14">
        <f t="shared" si="17"/>
        <v>10248.5</v>
      </c>
      <c r="U31" s="67">
        <f t="shared" si="8"/>
        <v>100</v>
      </c>
      <c r="V31" s="67">
        <f t="shared" si="18"/>
        <v>156</v>
      </c>
      <c r="W31" s="67">
        <f t="shared" si="19"/>
        <v>56</v>
      </c>
      <c r="X31" s="67">
        <f t="shared" si="20"/>
        <v>5012</v>
      </c>
    </row>
    <row r="32" spans="2:24" x14ac:dyDescent="0.25">
      <c r="B32" s="15">
        <v>28</v>
      </c>
      <c r="C32" s="6">
        <v>43141</v>
      </c>
      <c r="D32" s="7">
        <v>0.62569444444444444</v>
      </c>
      <c r="E32" s="16" t="s">
        <v>17</v>
      </c>
      <c r="F32" s="9" t="s">
        <v>50</v>
      </c>
      <c r="G32" s="10">
        <v>5</v>
      </c>
      <c r="H32" s="9">
        <v>1</v>
      </c>
      <c r="I32" s="9" t="s">
        <v>114</v>
      </c>
      <c r="J32" s="9" t="s">
        <v>20</v>
      </c>
      <c r="K32" s="11">
        <v>2</v>
      </c>
      <c r="L32" s="11">
        <v>1.2</v>
      </c>
      <c r="M32" s="50">
        <f t="shared" si="11"/>
        <v>200</v>
      </c>
      <c r="N32" s="50">
        <f t="shared" si="12"/>
        <v>400</v>
      </c>
      <c r="O32" s="50">
        <f t="shared" si="13"/>
        <v>200</v>
      </c>
      <c r="P32" s="51">
        <f t="shared" si="14"/>
        <v>11520</v>
      </c>
      <c r="Q32" s="13">
        <f t="shared" si="4"/>
        <v>100</v>
      </c>
      <c r="R32" s="13">
        <f t="shared" si="15"/>
        <v>660</v>
      </c>
      <c r="S32" s="14">
        <f t="shared" si="16"/>
        <v>560</v>
      </c>
      <c r="T32" s="14">
        <f t="shared" si="17"/>
        <v>10808.5</v>
      </c>
      <c r="U32" s="67">
        <f t="shared" si="8"/>
        <v>100</v>
      </c>
      <c r="V32" s="67">
        <f t="shared" si="18"/>
        <v>192</v>
      </c>
      <c r="W32" s="67">
        <f t="shared" si="19"/>
        <v>92</v>
      </c>
      <c r="X32" s="67">
        <f t="shared" si="20"/>
        <v>5104</v>
      </c>
    </row>
    <row r="33" spans="2:24" x14ac:dyDescent="0.25">
      <c r="B33" s="15">
        <v>29</v>
      </c>
      <c r="C33" s="6">
        <v>43141</v>
      </c>
      <c r="D33" s="7">
        <v>0.73125000000000007</v>
      </c>
      <c r="E33" s="16" t="s">
        <v>17</v>
      </c>
      <c r="F33" s="9" t="s">
        <v>38</v>
      </c>
      <c r="G33" s="10">
        <v>7</v>
      </c>
      <c r="H33" s="9">
        <v>8</v>
      </c>
      <c r="I33" s="9" t="s">
        <v>116</v>
      </c>
      <c r="J33" s="9" t="s">
        <v>20</v>
      </c>
      <c r="K33" s="11">
        <v>3.3</v>
      </c>
      <c r="L33" s="11">
        <v>1.6</v>
      </c>
      <c r="M33" s="50">
        <f t="shared" si="11"/>
        <v>200</v>
      </c>
      <c r="N33" s="50">
        <f t="shared" si="12"/>
        <v>660</v>
      </c>
      <c r="O33" s="50">
        <f t="shared" si="13"/>
        <v>460</v>
      </c>
      <c r="P33" s="51">
        <f t="shared" si="14"/>
        <v>11980</v>
      </c>
      <c r="Q33" s="13">
        <f t="shared" si="4"/>
        <v>100</v>
      </c>
      <c r="R33" s="13">
        <f t="shared" si="15"/>
        <v>693</v>
      </c>
      <c r="S33" s="14">
        <f t="shared" si="16"/>
        <v>593</v>
      </c>
      <c r="T33" s="14">
        <f t="shared" si="17"/>
        <v>11401.5</v>
      </c>
      <c r="U33" s="67">
        <f t="shared" si="8"/>
        <v>100</v>
      </c>
      <c r="V33" s="67">
        <f t="shared" si="18"/>
        <v>192</v>
      </c>
      <c r="W33" s="67">
        <f t="shared" si="19"/>
        <v>92</v>
      </c>
      <c r="X33" s="67">
        <f t="shared" si="20"/>
        <v>5196</v>
      </c>
    </row>
    <row r="34" spans="2:24" x14ac:dyDescent="0.25">
      <c r="B34" s="15">
        <v>30</v>
      </c>
      <c r="C34" s="6">
        <v>43144</v>
      </c>
      <c r="D34" s="7">
        <v>0.73263888888888884</v>
      </c>
      <c r="E34" s="16" t="s">
        <v>17</v>
      </c>
      <c r="F34" s="9" t="s">
        <v>117</v>
      </c>
      <c r="G34" s="10">
        <v>8</v>
      </c>
      <c r="H34" s="9">
        <v>13</v>
      </c>
      <c r="I34" s="9" t="s">
        <v>118</v>
      </c>
      <c r="J34" s="9" t="s">
        <v>20</v>
      </c>
      <c r="K34" s="11">
        <v>2.1</v>
      </c>
      <c r="L34" s="11">
        <v>1.2</v>
      </c>
      <c r="M34" s="50">
        <f t="shared" si="11"/>
        <v>200</v>
      </c>
      <c r="N34" s="50">
        <f t="shared" si="12"/>
        <v>420</v>
      </c>
      <c r="O34" s="50">
        <f t="shared" si="13"/>
        <v>220</v>
      </c>
      <c r="P34" s="51">
        <f t="shared" si="14"/>
        <v>12200</v>
      </c>
      <c r="Q34" s="13">
        <f t="shared" si="4"/>
        <v>100</v>
      </c>
      <c r="R34" s="13">
        <f t="shared" si="15"/>
        <v>420</v>
      </c>
      <c r="S34" s="14">
        <f t="shared" si="16"/>
        <v>320</v>
      </c>
      <c r="T34" s="14">
        <f t="shared" si="17"/>
        <v>11721.5</v>
      </c>
      <c r="U34" s="67">
        <f t="shared" si="8"/>
        <v>100</v>
      </c>
      <c r="V34" s="67">
        <f t="shared" si="18"/>
        <v>180</v>
      </c>
      <c r="W34" s="67">
        <f t="shared" si="19"/>
        <v>80</v>
      </c>
      <c r="X34" s="67">
        <f t="shared" si="20"/>
        <v>5276</v>
      </c>
    </row>
    <row r="35" spans="2:24" x14ac:dyDescent="0.25">
      <c r="B35" s="15">
        <v>31</v>
      </c>
      <c r="C35" s="6">
        <v>43145</v>
      </c>
      <c r="D35" s="7">
        <v>0.59375</v>
      </c>
      <c r="E35" s="16" t="s">
        <v>17</v>
      </c>
      <c r="F35" s="9" t="s">
        <v>34</v>
      </c>
      <c r="G35" s="10">
        <v>5</v>
      </c>
      <c r="H35" s="9">
        <v>2</v>
      </c>
      <c r="I35" s="9" t="s">
        <v>119</v>
      </c>
      <c r="J35" s="9" t="s">
        <v>20</v>
      </c>
      <c r="K35" s="11">
        <v>2</v>
      </c>
      <c r="L35" s="11">
        <v>1.5</v>
      </c>
      <c r="M35" s="50">
        <f t="shared" si="11"/>
        <v>200</v>
      </c>
      <c r="N35" s="50">
        <f t="shared" si="12"/>
        <v>400</v>
      </c>
      <c r="O35" s="50">
        <f t="shared" si="13"/>
        <v>200</v>
      </c>
      <c r="P35" s="51">
        <f t="shared" si="14"/>
        <v>12400</v>
      </c>
      <c r="Q35" s="13">
        <f t="shared" si="4"/>
        <v>100</v>
      </c>
      <c r="R35" s="13" t="str">
        <f t="shared" si="15"/>
        <v/>
      </c>
      <c r="S35" s="14">
        <f t="shared" si="16"/>
        <v>-100</v>
      </c>
      <c r="T35" s="14">
        <f t="shared" si="17"/>
        <v>11621.5</v>
      </c>
      <c r="U35" s="67">
        <f t="shared" si="8"/>
        <v>100</v>
      </c>
      <c r="V35" s="67">
        <f t="shared" si="18"/>
        <v>210</v>
      </c>
      <c r="W35" s="67">
        <f t="shared" si="19"/>
        <v>110</v>
      </c>
      <c r="X35" s="67">
        <f t="shared" si="20"/>
        <v>5386</v>
      </c>
    </row>
    <row r="36" spans="2:24" x14ac:dyDescent="0.25">
      <c r="B36" s="15">
        <v>32</v>
      </c>
      <c r="C36" s="6">
        <v>43148</v>
      </c>
      <c r="D36" s="7">
        <v>0.73333333333333339</v>
      </c>
      <c r="E36" s="16" t="s">
        <v>17</v>
      </c>
      <c r="F36" s="9" t="s">
        <v>50</v>
      </c>
      <c r="G36" s="10">
        <v>8</v>
      </c>
      <c r="H36" s="9">
        <v>3</v>
      </c>
      <c r="I36" s="9" t="s">
        <v>120</v>
      </c>
      <c r="J36" s="9" t="s">
        <v>28</v>
      </c>
      <c r="K36" s="11"/>
      <c r="L36" s="11">
        <v>1.4</v>
      </c>
      <c r="M36" s="50">
        <f t="shared" si="11"/>
        <v>200</v>
      </c>
      <c r="N36" s="50" t="str">
        <f t="shared" si="12"/>
        <v/>
      </c>
      <c r="O36" s="50">
        <f t="shared" si="13"/>
        <v>-200</v>
      </c>
      <c r="P36" s="51">
        <f t="shared" si="14"/>
        <v>12200</v>
      </c>
      <c r="Q36" s="13">
        <f t="shared" si="4"/>
        <v>100</v>
      </c>
      <c r="R36" s="13" t="str">
        <f t="shared" si="15"/>
        <v/>
      </c>
      <c r="S36" s="14">
        <f t="shared" si="16"/>
        <v>-100</v>
      </c>
      <c r="T36" s="14">
        <f t="shared" si="17"/>
        <v>11521.5</v>
      </c>
      <c r="U36" s="67">
        <f t="shared" si="8"/>
        <v>100</v>
      </c>
      <c r="V36" s="67">
        <f t="shared" si="18"/>
        <v>210</v>
      </c>
      <c r="W36" s="67">
        <f t="shared" si="19"/>
        <v>110</v>
      </c>
      <c r="X36" s="115">
        <f t="shared" si="20"/>
        <v>5496</v>
      </c>
    </row>
    <row r="37" spans="2:24" x14ac:dyDescent="0.25">
      <c r="B37" s="15">
        <v>33</v>
      </c>
      <c r="C37" s="6">
        <v>43151</v>
      </c>
      <c r="D37" s="7">
        <v>0.62847222222222221</v>
      </c>
      <c r="E37" s="16" t="s">
        <v>17</v>
      </c>
      <c r="F37" s="9" t="s">
        <v>121</v>
      </c>
      <c r="G37" s="10">
        <v>4</v>
      </c>
      <c r="H37" s="9">
        <v>2</v>
      </c>
      <c r="I37" s="9" t="s">
        <v>122</v>
      </c>
      <c r="J37" s="9" t="s">
        <v>20</v>
      </c>
      <c r="K37" s="11">
        <v>2</v>
      </c>
      <c r="L37" s="11">
        <v>1.5</v>
      </c>
      <c r="M37" s="50">
        <f t="shared" si="11"/>
        <v>200</v>
      </c>
      <c r="N37" s="50">
        <f t="shared" si="12"/>
        <v>400</v>
      </c>
      <c r="O37" s="50">
        <f t="shared" si="13"/>
        <v>200</v>
      </c>
      <c r="P37" s="51">
        <f t="shared" si="14"/>
        <v>12400</v>
      </c>
      <c r="Q37" s="13">
        <f t="shared" si="4"/>
        <v>100</v>
      </c>
      <c r="R37" s="13" t="str">
        <f t="shared" si="15"/>
        <v/>
      </c>
      <c r="S37" s="14">
        <f t="shared" si="16"/>
        <v>-100</v>
      </c>
      <c r="T37" s="14">
        <f t="shared" si="17"/>
        <v>11421.5</v>
      </c>
      <c r="U37" s="67">
        <f t="shared" si="8"/>
        <v>100</v>
      </c>
      <c r="V37" s="67" t="str">
        <f t="shared" si="18"/>
        <v/>
      </c>
      <c r="W37" s="67">
        <f t="shared" si="19"/>
        <v>-100</v>
      </c>
      <c r="X37" s="67">
        <f t="shared" si="20"/>
        <v>5396</v>
      </c>
    </row>
    <row r="38" spans="2:24" x14ac:dyDescent="0.25">
      <c r="B38" s="15">
        <v>34</v>
      </c>
      <c r="C38" s="6">
        <v>43155</v>
      </c>
      <c r="D38" s="7">
        <v>0.57708333333333328</v>
      </c>
      <c r="E38" s="16" t="s">
        <v>17</v>
      </c>
      <c r="F38" s="9" t="s">
        <v>50</v>
      </c>
      <c r="G38" s="10">
        <v>3</v>
      </c>
      <c r="H38" s="9">
        <v>3</v>
      </c>
      <c r="I38" s="9" t="s">
        <v>123</v>
      </c>
      <c r="J38" s="9"/>
      <c r="K38" s="11"/>
      <c r="L38" s="11"/>
      <c r="M38" s="50">
        <f t="shared" si="11"/>
        <v>200</v>
      </c>
      <c r="N38" s="50" t="str">
        <f t="shared" si="12"/>
        <v/>
      </c>
      <c r="O38" s="50">
        <f t="shared" si="13"/>
        <v>-200</v>
      </c>
      <c r="P38" s="51">
        <f t="shared" si="14"/>
        <v>12200</v>
      </c>
      <c r="Q38" s="13">
        <f t="shared" si="4"/>
        <v>100</v>
      </c>
      <c r="R38" s="13" t="str">
        <f t="shared" si="15"/>
        <v/>
      </c>
      <c r="S38" s="14">
        <f t="shared" si="16"/>
        <v>-100</v>
      </c>
      <c r="T38" s="14">
        <f t="shared" si="17"/>
        <v>11321.5</v>
      </c>
      <c r="U38" s="67">
        <f t="shared" si="8"/>
        <v>100</v>
      </c>
      <c r="V38" s="67" t="str">
        <f t="shared" si="18"/>
        <v/>
      </c>
      <c r="W38" s="67">
        <f t="shared" si="19"/>
        <v>-100</v>
      </c>
      <c r="X38" s="67">
        <f t="shared" si="20"/>
        <v>5296</v>
      </c>
    </row>
    <row r="39" spans="2:24" x14ac:dyDescent="0.25">
      <c r="B39" s="15">
        <v>35</v>
      </c>
      <c r="C39" s="6">
        <v>43155</v>
      </c>
      <c r="D39" s="7">
        <v>0.77430555555555547</v>
      </c>
      <c r="E39" s="16" t="s">
        <v>17</v>
      </c>
      <c r="F39" s="9" t="s">
        <v>124</v>
      </c>
      <c r="G39" s="10">
        <v>6</v>
      </c>
      <c r="H39" s="9">
        <v>1</v>
      </c>
      <c r="I39" s="9" t="s">
        <v>125</v>
      </c>
      <c r="J39" s="9" t="s">
        <v>20</v>
      </c>
      <c r="K39" s="11">
        <v>2</v>
      </c>
      <c r="L39" s="11">
        <v>1.4</v>
      </c>
      <c r="M39" s="50">
        <f t="shared" si="11"/>
        <v>200</v>
      </c>
      <c r="N39" s="50">
        <f t="shared" si="12"/>
        <v>400</v>
      </c>
      <c r="O39" s="50">
        <f t="shared" si="13"/>
        <v>200</v>
      </c>
      <c r="P39" s="51">
        <f t="shared" si="14"/>
        <v>12400</v>
      </c>
      <c r="Q39" s="13">
        <f t="shared" si="4"/>
        <v>100</v>
      </c>
      <c r="R39" s="13">
        <f t="shared" si="15"/>
        <v>380</v>
      </c>
      <c r="S39" s="14">
        <f t="shared" si="16"/>
        <v>280</v>
      </c>
      <c r="T39" s="14">
        <f t="shared" si="17"/>
        <v>11601.5</v>
      </c>
      <c r="U39" s="67">
        <f t="shared" si="8"/>
        <v>100</v>
      </c>
      <c r="V39" s="67">
        <f t="shared" si="18"/>
        <v>210</v>
      </c>
      <c r="W39" s="67">
        <f t="shared" si="19"/>
        <v>110</v>
      </c>
      <c r="X39" s="67">
        <f t="shared" si="20"/>
        <v>5406</v>
      </c>
    </row>
    <row r="40" spans="2:24" x14ac:dyDescent="0.25">
      <c r="B40" s="15">
        <v>36</v>
      </c>
      <c r="C40" s="6">
        <v>43159</v>
      </c>
      <c r="D40" s="7">
        <v>0.52361111111111114</v>
      </c>
      <c r="E40" s="16" t="s">
        <v>17</v>
      </c>
      <c r="F40" s="9" t="s">
        <v>56</v>
      </c>
      <c r="G40" s="10">
        <v>1</v>
      </c>
      <c r="H40" s="9">
        <v>3</v>
      </c>
      <c r="I40" s="9" t="s">
        <v>126</v>
      </c>
      <c r="J40" s="9" t="s">
        <v>20</v>
      </c>
      <c r="K40" s="11">
        <v>1.9</v>
      </c>
      <c r="L40" s="11">
        <v>1.5</v>
      </c>
      <c r="M40" s="50">
        <f t="shared" si="11"/>
        <v>200</v>
      </c>
      <c r="N40" s="50">
        <f t="shared" si="12"/>
        <v>380</v>
      </c>
      <c r="O40" s="50">
        <f t="shared" si="13"/>
        <v>180</v>
      </c>
      <c r="P40" s="51">
        <f t="shared" si="14"/>
        <v>12580</v>
      </c>
      <c r="Q40" s="13">
        <f t="shared" si="4"/>
        <v>100</v>
      </c>
      <c r="R40" s="13" t="str">
        <f t="shared" si="15"/>
        <v/>
      </c>
      <c r="S40" s="14">
        <f t="shared" si="16"/>
        <v>-100</v>
      </c>
      <c r="T40" s="14">
        <f t="shared" si="17"/>
        <v>11501.5</v>
      </c>
      <c r="U40" s="67">
        <f t="shared" si="8"/>
        <v>100</v>
      </c>
      <c r="V40" s="67" t="str">
        <f t="shared" si="18"/>
        <v/>
      </c>
      <c r="W40" s="67">
        <f t="shared" si="19"/>
        <v>-100</v>
      </c>
      <c r="X40" s="67">
        <f t="shared" si="20"/>
        <v>5306</v>
      </c>
    </row>
    <row r="41" spans="2:24" x14ac:dyDescent="0.25">
      <c r="B41" s="15">
        <v>37</v>
      </c>
      <c r="C41" s="6">
        <v>43167</v>
      </c>
      <c r="D41" s="7">
        <v>0.72916666666666663</v>
      </c>
      <c r="E41" s="16" t="s">
        <v>17</v>
      </c>
      <c r="F41" s="9" t="s">
        <v>127</v>
      </c>
      <c r="G41" s="10">
        <v>8</v>
      </c>
      <c r="H41" s="9">
        <v>3</v>
      </c>
      <c r="I41" s="9" t="s">
        <v>128</v>
      </c>
      <c r="J41" s="9"/>
      <c r="K41" s="11"/>
      <c r="L41" s="11"/>
      <c r="M41" s="50">
        <f t="shared" si="11"/>
        <v>200</v>
      </c>
      <c r="N41" s="50" t="str">
        <f t="shared" si="12"/>
        <v/>
      </c>
      <c r="O41" s="50">
        <f t="shared" si="13"/>
        <v>-200</v>
      </c>
      <c r="P41" s="51">
        <f t="shared" si="14"/>
        <v>12380</v>
      </c>
      <c r="Q41" s="13">
        <f t="shared" si="4"/>
        <v>100</v>
      </c>
      <c r="R41" s="13" t="str">
        <f t="shared" si="15"/>
        <v/>
      </c>
      <c r="S41" s="14">
        <f t="shared" si="16"/>
        <v>-100</v>
      </c>
      <c r="T41" s="14">
        <f t="shared" si="17"/>
        <v>11401.5</v>
      </c>
      <c r="U41" s="67">
        <f t="shared" si="8"/>
        <v>100</v>
      </c>
      <c r="V41" s="67" t="str">
        <f t="shared" si="18"/>
        <v/>
      </c>
      <c r="W41" s="67">
        <f t="shared" si="19"/>
        <v>-100</v>
      </c>
      <c r="X41" s="67">
        <f t="shared" si="20"/>
        <v>5206</v>
      </c>
    </row>
    <row r="42" spans="2:24" x14ac:dyDescent="0.25">
      <c r="B42" s="15">
        <v>38</v>
      </c>
      <c r="C42" s="6">
        <v>43169</v>
      </c>
      <c r="D42" s="7">
        <v>0.77083333333333337</v>
      </c>
      <c r="E42" s="16" t="s">
        <v>17</v>
      </c>
      <c r="F42" s="9" t="s">
        <v>50</v>
      </c>
      <c r="G42" s="10">
        <v>9</v>
      </c>
      <c r="H42" s="9">
        <v>9</v>
      </c>
      <c r="I42" s="9" t="s">
        <v>129</v>
      </c>
      <c r="J42" s="9" t="s">
        <v>20</v>
      </c>
      <c r="K42" s="11">
        <v>1.75</v>
      </c>
      <c r="L42" s="11">
        <v>1.5</v>
      </c>
      <c r="M42" s="50">
        <f t="shared" si="11"/>
        <v>200</v>
      </c>
      <c r="N42" s="50">
        <f t="shared" si="12"/>
        <v>350</v>
      </c>
      <c r="O42" s="50">
        <f t="shared" si="13"/>
        <v>150</v>
      </c>
      <c r="P42" s="51">
        <f t="shared" si="14"/>
        <v>12530</v>
      </c>
      <c r="Q42" s="13">
        <f t="shared" si="4"/>
        <v>100</v>
      </c>
      <c r="R42" s="13" t="str">
        <f t="shared" si="15"/>
        <v/>
      </c>
      <c r="S42" s="14">
        <f t="shared" si="16"/>
        <v>-100</v>
      </c>
      <c r="T42" s="14">
        <f t="shared" si="17"/>
        <v>11301.5</v>
      </c>
      <c r="U42" s="67">
        <f t="shared" si="8"/>
        <v>100</v>
      </c>
      <c r="V42" s="67">
        <f t="shared" si="18"/>
        <v>195</v>
      </c>
      <c r="W42" s="67">
        <f t="shared" si="19"/>
        <v>95</v>
      </c>
      <c r="X42" s="67">
        <f t="shared" si="20"/>
        <v>5301</v>
      </c>
    </row>
    <row r="43" spans="2:24" x14ac:dyDescent="0.25">
      <c r="B43" s="15">
        <v>39</v>
      </c>
      <c r="C43" s="6">
        <v>43174</v>
      </c>
      <c r="D43" s="7">
        <v>0.60069444444444442</v>
      </c>
      <c r="E43" s="16" t="s">
        <v>17</v>
      </c>
      <c r="F43" s="9" t="s">
        <v>130</v>
      </c>
      <c r="G43" s="10">
        <v>2</v>
      </c>
      <c r="H43" s="9">
        <v>1</v>
      </c>
      <c r="I43" s="9" t="s">
        <v>131</v>
      </c>
      <c r="J43" s="9" t="s">
        <v>23</v>
      </c>
      <c r="K43" s="11"/>
      <c r="L43" s="11">
        <v>1.3</v>
      </c>
      <c r="M43" s="50">
        <f t="shared" ref="M43:M50" si="21">IF(E43&lt;&gt;"Mel E2 + Top-Zone 30%+",$M$2,($M$2*$N$2))</f>
        <v>200</v>
      </c>
      <c r="N43" s="50" t="str">
        <f t="shared" ref="N43:N50" si="22">IF(J43&lt;&gt;"WON","",M43*K43)</f>
        <v/>
      </c>
      <c r="O43" s="50">
        <f t="shared" ref="O43:O50" si="23">IF(N43="",M43*-1,N43-M43)</f>
        <v>-200</v>
      </c>
      <c r="P43" s="51">
        <f t="shared" ref="P43:P50" si="24">P42+O43</f>
        <v>12330</v>
      </c>
      <c r="Q43" s="13">
        <f t="shared" si="4"/>
        <v>100</v>
      </c>
      <c r="R43" s="13" t="str">
        <f t="shared" ref="R43:R50" si="25">IF(OR(K43="",K44=""),"",((K43*Q43)*K44))</f>
        <v/>
      </c>
      <c r="S43" s="14">
        <f t="shared" ref="S43:S50" si="26">IF(R43="",Q43*-1,R43-Q43)</f>
        <v>-100</v>
      </c>
      <c r="T43" s="14">
        <f t="shared" ref="T43:T50" si="27">T42+S43</f>
        <v>11201.5</v>
      </c>
      <c r="U43" s="67">
        <f t="shared" si="8"/>
        <v>100</v>
      </c>
      <c r="V43" s="67">
        <f t="shared" ref="V43:V50" si="28">IF(OR(L43="",L44=""),"",((L43*U43)*L44))</f>
        <v>135.20000000000002</v>
      </c>
      <c r="W43" s="67">
        <f t="shared" ref="W43:W50" si="29">IF(V43="",U43*-1,V43-U43)</f>
        <v>35.200000000000017</v>
      </c>
      <c r="X43" s="67">
        <f t="shared" ref="X43:X50" si="30">X42+W43</f>
        <v>5336.2</v>
      </c>
    </row>
    <row r="44" spans="2:24" x14ac:dyDescent="0.25">
      <c r="B44" s="15">
        <v>40</v>
      </c>
      <c r="C44" s="6">
        <v>43179</v>
      </c>
      <c r="D44" s="7">
        <v>0.70138888888888884</v>
      </c>
      <c r="E44" s="16" t="s">
        <v>17</v>
      </c>
      <c r="F44" s="9" t="s">
        <v>132</v>
      </c>
      <c r="G44" s="10">
        <v>6</v>
      </c>
      <c r="H44" s="9">
        <v>2</v>
      </c>
      <c r="I44" s="9" t="s">
        <v>133</v>
      </c>
      <c r="J44" s="9" t="s">
        <v>23</v>
      </c>
      <c r="K44" s="11"/>
      <c r="L44" s="11">
        <v>1.04</v>
      </c>
      <c r="M44" s="50">
        <f t="shared" si="21"/>
        <v>200</v>
      </c>
      <c r="N44" s="50" t="str">
        <f t="shared" si="22"/>
        <v/>
      </c>
      <c r="O44" s="50">
        <f t="shared" si="23"/>
        <v>-200</v>
      </c>
      <c r="P44" s="51">
        <f t="shared" si="24"/>
        <v>12130</v>
      </c>
      <c r="Q44" s="13">
        <f t="shared" si="4"/>
        <v>100</v>
      </c>
      <c r="R44" s="13" t="str">
        <f t="shared" si="25"/>
        <v/>
      </c>
      <c r="S44" s="14">
        <f t="shared" si="26"/>
        <v>-100</v>
      </c>
      <c r="T44" s="14">
        <f t="shared" si="27"/>
        <v>11101.5</v>
      </c>
      <c r="U44" s="67">
        <f t="shared" si="8"/>
        <v>100</v>
      </c>
      <c r="V44" s="67">
        <f t="shared" si="28"/>
        <v>135.20000000000002</v>
      </c>
      <c r="W44" s="67">
        <f t="shared" si="29"/>
        <v>35.200000000000017</v>
      </c>
      <c r="X44" s="67">
        <f t="shared" si="30"/>
        <v>5371.4</v>
      </c>
    </row>
    <row r="45" spans="2:24" x14ac:dyDescent="0.25">
      <c r="B45" s="15">
        <v>41</v>
      </c>
      <c r="C45" s="6">
        <v>43181</v>
      </c>
      <c r="D45" s="7">
        <v>0.55555555555555558</v>
      </c>
      <c r="E45" s="16" t="s">
        <v>17</v>
      </c>
      <c r="F45" s="9" t="s">
        <v>134</v>
      </c>
      <c r="G45" s="10">
        <v>1</v>
      </c>
      <c r="H45" s="9">
        <v>2</v>
      </c>
      <c r="I45" s="9" t="s">
        <v>135</v>
      </c>
      <c r="J45" s="9" t="s">
        <v>28</v>
      </c>
      <c r="K45" s="11"/>
      <c r="L45" s="11">
        <v>1.3</v>
      </c>
      <c r="M45" s="50">
        <f t="shared" si="21"/>
        <v>200</v>
      </c>
      <c r="N45" s="50" t="str">
        <f t="shared" si="22"/>
        <v/>
      </c>
      <c r="O45" s="50">
        <f t="shared" si="23"/>
        <v>-200</v>
      </c>
      <c r="P45" s="51">
        <f t="shared" si="24"/>
        <v>11930</v>
      </c>
      <c r="Q45" s="13">
        <f t="shared" si="4"/>
        <v>100</v>
      </c>
      <c r="R45" s="13" t="str">
        <f t="shared" si="25"/>
        <v/>
      </c>
      <c r="S45" s="14">
        <f t="shared" si="26"/>
        <v>-100</v>
      </c>
      <c r="T45" s="14">
        <f t="shared" si="27"/>
        <v>11001.5</v>
      </c>
      <c r="U45" s="67">
        <f t="shared" si="8"/>
        <v>100</v>
      </c>
      <c r="V45" s="67">
        <f t="shared" si="28"/>
        <v>143</v>
      </c>
      <c r="W45" s="67">
        <f t="shared" si="29"/>
        <v>43</v>
      </c>
      <c r="X45" s="67">
        <f t="shared" si="30"/>
        <v>5414.4</v>
      </c>
    </row>
    <row r="46" spans="2:24" x14ac:dyDescent="0.25">
      <c r="B46" s="15">
        <v>42</v>
      </c>
      <c r="C46" s="6">
        <v>43188</v>
      </c>
      <c r="D46" s="7">
        <v>0.70486111111111116</v>
      </c>
      <c r="E46" s="16" t="s">
        <v>17</v>
      </c>
      <c r="F46" s="9" t="s">
        <v>82</v>
      </c>
      <c r="G46" s="10">
        <v>7</v>
      </c>
      <c r="H46" s="9">
        <v>3</v>
      </c>
      <c r="I46" s="9" t="s">
        <v>138</v>
      </c>
      <c r="J46" s="9" t="s">
        <v>20</v>
      </c>
      <c r="K46" s="11">
        <v>2.8</v>
      </c>
      <c r="L46" s="11">
        <v>1.1000000000000001</v>
      </c>
      <c r="M46" s="50">
        <f t="shared" si="21"/>
        <v>200</v>
      </c>
      <c r="N46" s="50">
        <f t="shared" si="22"/>
        <v>560</v>
      </c>
      <c r="O46" s="50">
        <f t="shared" si="23"/>
        <v>360</v>
      </c>
      <c r="P46" s="51">
        <f t="shared" si="24"/>
        <v>12290</v>
      </c>
      <c r="Q46" s="13">
        <f t="shared" si="4"/>
        <v>100</v>
      </c>
      <c r="R46" s="13" t="str">
        <f t="shared" si="25"/>
        <v/>
      </c>
      <c r="S46" s="14">
        <f t="shared" si="26"/>
        <v>-100</v>
      </c>
      <c r="T46" s="14">
        <f t="shared" si="27"/>
        <v>10901.5</v>
      </c>
      <c r="U46" s="67">
        <f t="shared" si="8"/>
        <v>100</v>
      </c>
      <c r="V46" s="67" t="str">
        <f t="shared" si="28"/>
        <v/>
      </c>
      <c r="W46" s="67">
        <f t="shared" si="29"/>
        <v>-100</v>
      </c>
      <c r="X46" s="67">
        <f t="shared" si="30"/>
        <v>5314.4</v>
      </c>
    </row>
    <row r="47" spans="2:24" x14ac:dyDescent="0.25">
      <c r="B47" s="15">
        <v>43</v>
      </c>
      <c r="C47" s="6">
        <v>43197</v>
      </c>
      <c r="D47" s="7">
        <v>0.57361111111111118</v>
      </c>
      <c r="E47" s="16" t="s">
        <v>17</v>
      </c>
      <c r="F47" s="9" t="s">
        <v>50</v>
      </c>
      <c r="G47" s="10">
        <v>3</v>
      </c>
      <c r="H47" s="9">
        <v>1</v>
      </c>
      <c r="I47" s="9" t="s">
        <v>140</v>
      </c>
      <c r="J47" s="9"/>
      <c r="K47" s="11"/>
      <c r="L47" s="11"/>
      <c r="M47" s="50">
        <f t="shared" si="21"/>
        <v>200</v>
      </c>
      <c r="N47" s="50" t="str">
        <f t="shared" si="22"/>
        <v/>
      </c>
      <c r="O47" s="50">
        <f t="shared" si="23"/>
        <v>-200</v>
      </c>
      <c r="P47" s="51">
        <f t="shared" si="24"/>
        <v>12090</v>
      </c>
      <c r="Q47" s="13">
        <f t="shared" si="4"/>
        <v>100</v>
      </c>
      <c r="R47" s="13" t="str">
        <f t="shared" si="25"/>
        <v/>
      </c>
      <c r="S47" s="14">
        <f t="shared" si="26"/>
        <v>-100</v>
      </c>
      <c r="T47" s="14">
        <f t="shared" si="27"/>
        <v>10801.5</v>
      </c>
      <c r="U47" s="67">
        <f t="shared" si="8"/>
        <v>100</v>
      </c>
      <c r="V47" s="67" t="str">
        <f t="shared" si="28"/>
        <v/>
      </c>
      <c r="W47" s="67">
        <f t="shared" si="29"/>
        <v>-100</v>
      </c>
      <c r="X47" s="67">
        <f t="shared" si="30"/>
        <v>5214.3999999999996</v>
      </c>
    </row>
    <row r="48" spans="2:24" x14ac:dyDescent="0.25">
      <c r="B48" s="15">
        <v>44</v>
      </c>
      <c r="C48" s="6">
        <v>43207</v>
      </c>
      <c r="D48" s="7">
        <v>0.67013888888888884</v>
      </c>
      <c r="E48" s="16" t="s">
        <v>17</v>
      </c>
      <c r="F48" s="9" t="s">
        <v>18</v>
      </c>
      <c r="G48" s="10">
        <v>6</v>
      </c>
      <c r="H48" s="9">
        <v>1</v>
      </c>
      <c r="I48" s="9" t="s">
        <v>141</v>
      </c>
      <c r="J48" s="9" t="s">
        <v>20</v>
      </c>
      <c r="K48" s="11">
        <v>1.7</v>
      </c>
      <c r="L48" s="11">
        <v>1.3</v>
      </c>
      <c r="M48" s="50">
        <f t="shared" si="21"/>
        <v>200</v>
      </c>
      <c r="N48" s="50">
        <f t="shared" si="22"/>
        <v>340</v>
      </c>
      <c r="O48" s="50">
        <f t="shared" si="23"/>
        <v>140</v>
      </c>
      <c r="P48" s="51">
        <f t="shared" si="24"/>
        <v>12230</v>
      </c>
      <c r="Q48" s="13">
        <f t="shared" si="4"/>
        <v>100</v>
      </c>
      <c r="R48" s="13">
        <f t="shared" si="25"/>
        <v>578</v>
      </c>
      <c r="S48" s="14">
        <f t="shared" si="26"/>
        <v>478</v>
      </c>
      <c r="T48" s="14">
        <f t="shared" si="27"/>
        <v>11279.5</v>
      </c>
      <c r="U48" s="67">
        <f t="shared" si="8"/>
        <v>100</v>
      </c>
      <c r="V48" s="67">
        <f t="shared" si="28"/>
        <v>195</v>
      </c>
      <c r="W48" s="67">
        <f t="shared" si="29"/>
        <v>95</v>
      </c>
      <c r="X48" s="67">
        <f t="shared" si="30"/>
        <v>5309.4</v>
      </c>
    </row>
    <row r="49" spans="2:24" x14ac:dyDescent="0.25">
      <c r="B49" s="15">
        <v>45</v>
      </c>
      <c r="C49" s="6">
        <v>43218</v>
      </c>
      <c r="D49" s="7">
        <v>0.63958333333333328</v>
      </c>
      <c r="E49" s="16" t="s">
        <v>17</v>
      </c>
      <c r="F49" s="9" t="s">
        <v>50</v>
      </c>
      <c r="G49" s="10">
        <v>5</v>
      </c>
      <c r="H49" s="9">
        <v>3</v>
      </c>
      <c r="I49" s="9" t="s">
        <v>146</v>
      </c>
      <c r="J49" s="9" t="s">
        <v>20</v>
      </c>
      <c r="K49" s="11">
        <v>3.4</v>
      </c>
      <c r="L49" s="11">
        <v>1.5</v>
      </c>
      <c r="M49" s="50">
        <f t="shared" si="21"/>
        <v>200</v>
      </c>
      <c r="N49" s="50">
        <f t="shared" si="22"/>
        <v>680</v>
      </c>
      <c r="O49" s="50">
        <f t="shared" si="23"/>
        <v>480</v>
      </c>
      <c r="P49" s="51">
        <f t="shared" si="24"/>
        <v>12710</v>
      </c>
      <c r="Q49" s="13">
        <f t="shared" si="4"/>
        <v>100</v>
      </c>
      <c r="R49" s="13">
        <f t="shared" si="25"/>
        <v>918.00000000000011</v>
      </c>
      <c r="S49" s="14">
        <f t="shared" si="26"/>
        <v>818.00000000000011</v>
      </c>
      <c r="T49" s="14">
        <f t="shared" si="27"/>
        <v>12097.5</v>
      </c>
      <c r="U49" s="67">
        <f t="shared" si="8"/>
        <v>100</v>
      </c>
      <c r="V49" s="67">
        <f t="shared" si="28"/>
        <v>180</v>
      </c>
      <c r="W49" s="67">
        <f t="shared" si="29"/>
        <v>80</v>
      </c>
      <c r="X49" s="67">
        <f t="shared" si="30"/>
        <v>5389.4</v>
      </c>
    </row>
    <row r="50" spans="2:24" x14ac:dyDescent="0.25">
      <c r="B50" s="15">
        <v>46</v>
      </c>
      <c r="C50" s="6">
        <v>43218</v>
      </c>
      <c r="D50" s="7">
        <v>0.65416666666666667</v>
      </c>
      <c r="E50" s="16" t="s">
        <v>17</v>
      </c>
      <c r="F50" s="9" t="s">
        <v>48</v>
      </c>
      <c r="G50" s="10">
        <v>8</v>
      </c>
      <c r="H50" s="9">
        <v>1</v>
      </c>
      <c r="I50" s="9" t="s">
        <v>147</v>
      </c>
      <c r="J50" s="9" t="s">
        <v>20</v>
      </c>
      <c r="K50" s="11">
        <v>2.7</v>
      </c>
      <c r="L50" s="11">
        <v>1.2</v>
      </c>
      <c r="M50" s="50">
        <f t="shared" si="21"/>
        <v>200</v>
      </c>
      <c r="N50" s="50">
        <f t="shared" si="22"/>
        <v>540</v>
      </c>
      <c r="O50" s="50">
        <f t="shared" si="23"/>
        <v>340</v>
      </c>
      <c r="P50" s="51">
        <f t="shared" si="24"/>
        <v>13050</v>
      </c>
      <c r="Q50" s="13">
        <f t="shared" si="4"/>
        <v>100</v>
      </c>
      <c r="R50" s="13">
        <f t="shared" si="25"/>
        <v>472.5</v>
      </c>
      <c r="S50" s="14">
        <f t="shared" si="26"/>
        <v>372.5</v>
      </c>
      <c r="T50" s="14">
        <f t="shared" si="27"/>
        <v>12470</v>
      </c>
      <c r="U50" s="67">
        <f t="shared" si="8"/>
        <v>100</v>
      </c>
      <c r="V50" s="67">
        <f t="shared" si="28"/>
        <v>132</v>
      </c>
      <c r="W50" s="67">
        <f t="shared" si="29"/>
        <v>32</v>
      </c>
      <c r="X50" s="67">
        <f t="shared" si="30"/>
        <v>5421.4</v>
      </c>
    </row>
    <row r="51" spans="2:24" x14ac:dyDescent="0.25">
      <c r="B51" s="15">
        <v>47</v>
      </c>
      <c r="C51" s="6">
        <v>43225</v>
      </c>
      <c r="D51" s="7">
        <v>0.7006944444444444</v>
      </c>
      <c r="E51" s="16" t="s">
        <v>17</v>
      </c>
      <c r="F51" s="9" t="s">
        <v>56</v>
      </c>
      <c r="G51" s="10">
        <v>8</v>
      </c>
      <c r="H51" s="9">
        <v>2</v>
      </c>
      <c r="I51" s="9" t="s">
        <v>148</v>
      </c>
      <c r="J51" s="9" t="s">
        <v>20</v>
      </c>
      <c r="K51" s="11">
        <v>1.75</v>
      </c>
      <c r="L51" s="11">
        <v>1.1000000000000001</v>
      </c>
      <c r="M51" s="50">
        <f t="shared" ref="M51:M53" si="31">IF(E51&lt;&gt;"Mel E2 + Top-Zone 30%+",$M$2,($M$2*$N$2))</f>
        <v>200</v>
      </c>
      <c r="N51" s="50">
        <f t="shared" ref="N51:N53" si="32">IF(J51&lt;&gt;"WON","",M51*K51)</f>
        <v>350</v>
      </c>
      <c r="O51" s="50">
        <f t="shared" ref="O51:O53" si="33">IF(N51="",M51*-1,N51-M51)</f>
        <v>150</v>
      </c>
      <c r="P51" s="51">
        <f t="shared" ref="P51:P53" si="34">P50+O51</f>
        <v>13200</v>
      </c>
      <c r="Q51" s="13">
        <f t="shared" si="4"/>
        <v>100</v>
      </c>
      <c r="R51" s="13">
        <f t="shared" ref="R51:R53" si="35">IF(OR(K51="",K52=""),"",((K51*Q51)*K52))</f>
        <v>332.5</v>
      </c>
      <c r="S51" s="14">
        <f t="shared" ref="S51:S53" si="36">IF(R51="",Q51*-1,R51-Q51)</f>
        <v>232.5</v>
      </c>
      <c r="T51" s="14">
        <f t="shared" ref="T51:T53" si="37">T50+S51</f>
        <v>12702.5</v>
      </c>
      <c r="U51" s="67">
        <f t="shared" si="8"/>
        <v>100</v>
      </c>
      <c r="V51" s="67">
        <f t="shared" ref="V51:V53" si="38">IF(OR(L51="",L52=""),"",((L51*U51)*L52))</f>
        <v>143.00000000000003</v>
      </c>
      <c r="W51" s="67">
        <f t="shared" ref="W51:W53" si="39">IF(V51="",U51*-1,V51-U51)</f>
        <v>43.000000000000028</v>
      </c>
      <c r="X51" s="67">
        <f t="shared" ref="X51:X53" si="40">X50+W51</f>
        <v>5464.4</v>
      </c>
    </row>
    <row r="52" spans="2:24" x14ac:dyDescent="0.25">
      <c r="B52" s="15">
        <v>48</v>
      </c>
      <c r="C52" s="6">
        <v>43232</v>
      </c>
      <c r="D52" s="7">
        <v>0.63541666666666663</v>
      </c>
      <c r="E52" s="16" t="s">
        <v>17</v>
      </c>
      <c r="F52" s="9" t="s">
        <v>50</v>
      </c>
      <c r="G52" s="10">
        <v>5</v>
      </c>
      <c r="H52" s="9">
        <v>1</v>
      </c>
      <c r="I52" s="9" t="s">
        <v>146</v>
      </c>
      <c r="J52" s="9" t="s">
        <v>20</v>
      </c>
      <c r="K52" s="11">
        <v>1.9</v>
      </c>
      <c r="L52" s="11">
        <v>1.3</v>
      </c>
      <c r="M52" s="50">
        <f t="shared" si="31"/>
        <v>200</v>
      </c>
      <c r="N52" s="50">
        <f t="shared" si="32"/>
        <v>380</v>
      </c>
      <c r="O52" s="50">
        <f t="shared" si="33"/>
        <v>180</v>
      </c>
      <c r="P52" s="51">
        <f t="shared" si="34"/>
        <v>13380</v>
      </c>
      <c r="Q52" s="13">
        <f t="shared" si="4"/>
        <v>100</v>
      </c>
      <c r="R52" s="13" t="str">
        <f t="shared" si="35"/>
        <v/>
      </c>
      <c r="S52" s="14">
        <f t="shared" si="36"/>
        <v>-100</v>
      </c>
      <c r="T52" s="14">
        <f t="shared" si="37"/>
        <v>12602.5</v>
      </c>
      <c r="U52" s="67">
        <f t="shared" si="8"/>
        <v>100</v>
      </c>
      <c r="V52" s="67" t="str">
        <f t="shared" si="38"/>
        <v/>
      </c>
      <c r="W52" s="67">
        <f t="shared" si="39"/>
        <v>-100</v>
      </c>
      <c r="X52" s="67">
        <f t="shared" si="40"/>
        <v>5364.4</v>
      </c>
    </row>
    <row r="53" spans="2:24" x14ac:dyDescent="0.25">
      <c r="B53" s="15">
        <v>49</v>
      </c>
      <c r="C53" s="6">
        <v>43239</v>
      </c>
      <c r="D53" s="7">
        <v>0.68055555555555547</v>
      </c>
      <c r="E53" s="16" t="s">
        <v>17</v>
      </c>
      <c r="F53" s="9" t="s">
        <v>48</v>
      </c>
      <c r="G53" s="10">
        <v>9</v>
      </c>
      <c r="H53" s="9">
        <v>2</v>
      </c>
      <c r="I53" s="9" t="s">
        <v>149</v>
      </c>
      <c r="J53" s="9"/>
      <c r="K53" s="11"/>
      <c r="L53" s="11"/>
      <c r="M53" s="50">
        <f t="shared" si="31"/>
        <v>200</v>
      </c>
      <c r="N53" s="50" t="str">
        <f t="shared" si="32"/>
        <v/>
      </c>
      <c r="O53" s="50">
        <f t="shared" si="33"/>
        <v>-200</v>
      </c>
      <c r="P53" s="51">
        <f t="shared" si="34"/>
        <v>13180</v>
      </c>
      <c r="Q53" s="13">
        <f t="shared" si="4"/>
        <v>100</v>
      </c>
      <c r="R53" s="13" t="str">
        <f t="shared" si="35"/>
        <v/>
      </c>
      <c r="S53" s="14">
        <f t="shared" si="36"/>
        <v>-100</v>
      </c>
      <c r="T53" s="14">
        <f t="shared" si="37"/>
        <v>12502.5</v>
      </c>
      <c r="U53" s="67">
        <f t="shared" si="8"/>
        <v>100</v>
      </c>
      <c r="V53" s="67" t="str">
        <f t="shared" si="38"/>
        <v/>
      </c>
      <c r="W53" s="67">
        <f t="shared" si="39"/>
        <v>-100</v>
      </c>
      <c r="X53" s="67">
        <f t="shared" si="40"/>
        <v>5264.4</v>
      </c>
    </row>
    <row r="54" spans="2:24" x14ac:dyDescent="0.25">
      <c r="B54" s="15">
        <v>50</v>
      </c>
      <c r="C54" s="6">
        <v>43244</v>
      </c>
      <c r="D54" s="7">
        <v>0.65625</v>
      </c>
      <c r="E54" s="16" t="s">
        <v>17</v>
      </c>
      <c r="F54" s="9" t="s">
        <v>117</v>
      </c>
      <c r="G54" s="10">
        <v>7</v>
      </c>
      <c r="H54" s="9">
        <v>4</v>
      </c>
      <c r="I54" s="9" t="s">
        <v>150</v>
      </c>
      <c r="J54" s="9" t="s">
        <v>20</v>
      </c>
      <c r="K54" s="11">
        <v>1.9</v>
      </c>
      <c r="L54" s="11">
        <v>1.3</v>
      </c>
      <c r="M54" s="50">
        <f t="shared" ref="M54:M57" si="41">IF(E54&lt;&gt;"Mel E2 + Top-Zone 30%+",$M$2,($M$2*$N$2))</f>
        <v>200</v>
      </c>
      <c r="N54" s="50">
        <f t="shared" ref="N54:N57" si="42">IF(J54&lt;&gt;"WON","",M54*K54)</f>
        <v>380</v>
      </c>
      <c r="O54" s="50">
        <f t="shared" ref="O54:O57" si="43">IF(N54="",M54*-1,N54-M54)</f>
        <v>180</v>
      </c>
      <c r="P54" s="51">
        <f t="shared" ref="P54:P57" si="44">P53+O54</f>
        <v>13360</v>
      </c>
      <c r="Q54" s="13">
        <f t="shared" si="4"/>
        <v>100</v>
      </c>
      <c r="R54" s="13">
        <f t="shared" ref="R54:R57" si="45">IF(OR(K54="",K55=""),"",((K54*Q54)*K55))</f>
        <v>380</v>
      </c>
      <c r="S54" s="14">
        <f t="shared" ref="S54:S57" si="46">IF(R54="",Q54*-1,R54-Q54)</f>
        <v>280</v>
      </c>
      <c r="T54" s="115">
        <f t="shared" ref="T54:T57" si="47">T53+S54</f>
        <v>12782.5</v>
      </c>
      <c r="U54" s="67">
        <f t="shared" si="8"/>
        <v>100</v>
      </c>
      <c r="V54" s="67">
        <f t="shared" ref="V54:V57" si="48">IF(OR(L54="",L55=""),"",((L54*U54)*L55))</f>
        <v>169</v>
      </c>
      <c r="W54" s="67">
        <f t="shared" ref="W54:W57" si="49">IF(V54="",U54*-1,V54-U54)</f>
        <v>69</v>
      </c>
      <c r="X54" s="67">
        <f t="shared" ref="X54:X57" si="50">X53+W54</f>
        <v>5333.4</v>
      </c>
    </row>
    <row r="55" spans="2:24" x14ac:dyDescent="0.25">
      <c r="B55" s="15">
        <v>51</v>
      </c>
      <c r="C55" s="6">
        <v>43253</v>
      </c>
      <c r="D55" s="7">
        <v>0.52916666666666667</v>
      </c>
      <c r="E55" s="16" t="s">
        <v>17</v>
      </c>
      <c r="F55" s="9" t="s">
        <v>151</v>
      </c>
      <c r="G55" s="10">
        <v>1</v>
      </c>
      <c r="H55" s="9">
        <v>12</v>
      </c>
      <c r="I55" s="9" t="s">
        <v>152</v>
      </c>
      <c r="J55" s="9" t="s">
        <v>20</v>
      </c>
      <c r="K55" s="11">
        <v>2</v>
      </c>
      <c r="L55" s="11">
        <v>1.3</v>
      </c>
      <c r="M55" s="50">
        <f t="shared" si="41"/>
        <v>200</v>
      </c>
      <c r="N55" s="50">
        <f t="shared" si="42"/>
        <v>400</v>
      </c>
      <c r="O55" s="50">
        <f t="shared" si="43"/>
        <v>200</v>
      </c>
      <c r="P55" s="115">
        <f t="shared" si="44"/>
        <v>13560</v>
      </c>
      <c r="Q55" s="13">
        <f t="shared" si="4"/>
        <v>100</v>
      </c>
      <c r="R55" s="13" t="str">
        <f t="shared" si="45"/>
        <v/>
      </c>
      <c r="S55" s="14">
        <f t="shared" si="46"/>
        <v>-100</v>
      </c>
      <c r="T55" s="14">
        <f t="shared" si="47"/>
        <v>12682.5</v>
      </c>
      <c r="U55" s="67">
        <f t="shared" si="8"/>
        <v>100</v>
      </c>
      <c r="V55" s="67">
        <f t="shared" si="48"/>
        <v>143</v>
      </c>
      <c r="W55" s="67">
        <f t="shared" si="49"/>
        <v>43</v>
      </c>
      <c r="X55" s="67">
        <f t="shared" si="50"/>
        <v>5376.4</v>
      </c>
    </row>
    <row r="56" spans="2:24" x14ac:dyDescent="0.25">
      <c r="B56" s="15">
        <v>52</v>
      </c>
      <c r="C56" s="6">
        <v>43264</v>
      </c>
      <c r="D56" s="7">
        <v>0.57152777777777775</v>
      </c>
      <c r="E56" s="16" t="s">
        <v>17</v>
      </c>
      <c r="F56" s="9" t="s">
        <v>124</v>
      </c>
      <c r="G56" s="10">
        <v>4</v>
      </c>
      <c r="H56" s="9">
        <v>4</v>
      </c>
      <c r="I56" s="9" t="s">
        <v>210</v>
      </c>
      <c r="J56" s="9" t="s">
        <v>23</v>
      </c>
      <c r="K56" s="11"/>
      <c r="L56" s="11">
        <v>1.1000000000000001</v>
      </c>
      <c r="M56" s="50">
        <f t="shared" si="41"/>
        <v>200</v>
      </c>
      <c r="N56" s="50" t="str">
        <f t="shared" si="42"/>
        <v/>
      </c>
      <c r="O56" s="50">
        <f t="shared" si="43"/>
        <v>-200</v>
      </c>
      <c r="P56" s="51">
        <f t="shared" si="44"/>
        <v>13360</v>
      </c>
      <c r="Q56" s="13">
        <f t="shared" si="4"/>
        <v>100</v>
      </c>
      <c r="R56" s="13" t="str">
        <f t="shared" si="45"/>
        <v/>
      </c>
      <c r="S56" s="14">
        <f t="shared" si="46"/>
        <v>-100</v>
      </c>
      <c r="T56" s="14">
        <f t="shared" si="47"/>
        <v>12582.5</v>
      </c>
      <c r="U56" s="67">
        <f t="shared" si="8"/>
        <v>100</v>
      </c>
      <c r="V56" s="67" t="str">
        <f t="shared" si="48"/>
        <v/>
      </c>
      <c r="W56" s="67">
        <f t="shared" si="49"/>
        <v>-100</v>
      </c>
      <c r="X56" s="67">
        <f t="shared" si="50"/>
        <v>5276.4</v>
      </c>
    </row>
    <row r="57" spans="2:24" x14ac:dyDescent="0.25">
      <c r="B57" s="15">
        <v>53</v>
      </c>
      <c r="C57" s="6">
        <v>43264</v>
      </c>
      <c r="D57" s="7">
        <v>0.62013888888888891</v>
      </c>
      <c r="E57" s="16" t="s">
        <v>17</v>
      </c>
      <c r="F57" s="9" t="s">
        <v>124</v>
      </c>
      <c r="G57" s="10">
        <v>6</v>
      </c>
      <c r="H57" s="9">
        <v>1</v>
      </c>
      <c r="I57" s="9" t="s">
        <v>211</v>
      </c>
      <c r="J57" s="9"/>
      <c r="K57" s="11"/>
      <c r="L57" s="11"/>
      <c r="M57" s="50">
        <f t="shared" si="41"/>
        <v>200</v>
      </c>
      <c r="N57" s="50" t="str">
        <f t="shared" si="42"/>
        <v/>
      </c>
      <c r="O57" s="50">
        <f t="shared" si="43"/>
        <v>-200</v>
      </c>
      <c r="P57" s="51">
        <f t="shared" si="44"/>
        <v>13160</v>
      </c>
      <c r="Q57" s="13">
        <f t="shared" si="4"/>
        <v>100</v>
      </c>
      <c r="R57" s="13" t="str">
        <f t="shared" si="45"/>
        <v/>
      </c>
      <c r="S57" s="14">
        <f t="shared" si="46"/>
        <v>-100</v>
      </c>
      <c r="T57" s="14">
        <f t="shared" si="47"/>
        <v>12482.5</v>
      </c>
      <c r="U57" s="67">
        <f t="shared" si="8"/>
        <v>100</v>
      </c>
      <c r="V57" s="67" t="str">
        <f t="shared" si="48"/>
        <v/>
      </c>
      <c r="W57" s="67">
        <f t="shared" si="49"/>
        <v>-100</v>
      </c>
      <c r="X57" s="67">
        <f t="shared" si="50"/>
        <v>5176.3999999999996</v>
      </c>
    </row>
    <row r="58" spans="2:24" x14ac:dyDescent="0.25">
      <c r="B58" s="15">
        <v>54</v>
      </c>
      <c r="C58" s="8">
        <v>43267</v>
      </c>
      <c r="D58" s="106">
        <v>0.62013888888888891</v>
      </c>
      <c r="E58" s="16" t="s">
        <v>17</v>
      </c>
      <c r="F58" s="105" t="s">
        <v>38</v>
      </c>
      <c r="G58" s="10">
        <v>7</v>
      </c>
      <c r="H58" s="105">
        <v>5</v>
      </c>
      <c r="I58" s="105" t="s">
        <v>209</v>
      </c>
      <c r="J58" s="105"/>
      <c r="K58" s="11"/>
      <c r="L58" s="11"/>
      <c r="M58" s="50">
        <f t="shared" ref="M58:M65" si="51">IF(E58&lt;&gt;"Mel E2 + Top-Zone 30%+",$M$2,($M$2*$N$2))</f>
        <v>200</v>
      </c>
      <c r="N58" s="50" t="str">
        <f t="shared" ref="N58:N65" si="52">IF(J58&lt;&gt;"WON","",M58*K58)</f>
        <v/>
      </c>
      <c r="O58" s="50">
        <f t="shared" ref="O58:O65" si="53">IF(N58="",M58*-1,N58-M58)</f>
        <v>-200</v>
      </c>
      <c r="P58" s="51">
        <f t="shared" ref="P58:P65" si="54">P57+O58</f>
        <v>12960</v>
      </c>
      <c r="Q58" s="13">
        <f t="shared" si="4"/>
        <v>100</v>
      </c>
      <c r="R58" s="13" t="str">
        <f t="shared" ref="R58:R65" si="55">IF(OR(K58="",K59=""),"",((K58*Q58)*K59))</f>
        <v/>
      </c>
      <c r="S58" s="14">
        <f t="shared" ref="S58:S65" si="56">IF(R58="",Q58*-1,R58-Q58)</f>
        <v>-100</v>
      </c>
      <c r="T58" s="14">
        <f t="shared" ref="T58:T65" si="57">T57+S58</f>
        <v>12382.5</v>
      </c>
      <c r="U58" s="67">
        <f t="shared" si="8"/>
        <v>100</v>
      </c>
      <c r="V58" s="67" t="str">
        <f t="shared" ref="V58:V65" si="58">IF(OR(L58="",L59=""),"",((L58*U58)*L59))</f>
        <v/>
      </c>
      <c r="W58" s="67">
        <f t="shared" ref="W58:W65" si="59">IF(V58="",U58*-1,V58-U58)</f>
        <v>-100</v>
      </c>
      <c r="X58" s="67">
        <f t="shared" ref="X58:X65" si="60">X57+W58</f>
        <v>5076.3999999999996</v>
      </c>
    </row>
    <row r="59" spans="2:24" s="1" customFormat="1" x14ac:dyDescent="0.25">
      <c r="B59" s="15">
        <v>55</v>
      </c>
      <c r="C59" s="6">
        <v>43271</v>
      </c>
      <c r="D59" s="7">
        <v>0.58333333333333337</v>
      </c>
      <c r="E59" s="17" t="s">
        <v>17</v>
      </c>
      <c r="F59" s="105" t="s">
        <v>212</v>
      </c>
      <c r="G59" s="10">
        <v>3</v>
      </c>
      <c r="H59" s="105">
        <v>3</v>
      </c>
      <c r="I59" s="105" t="s">
        <v>213</v>
      </c>
      <c r="J59" s="105" t="s">
        <v>20</v>
      </c>
      <c r="K59" s="11">
        <v>2</v>
      </c>
      <c r="L59" s="11">
        <v>1.2</v>
      </c>
      <c r="M59" s="50">
        <f t="shared" si="51"/>
        <v>200</v>
      </c>
      <c r="N59" s="50">
        <f t="shared" si="52"/>
        <v>400</v>
      </c>
      <c r="O59" s="50">
        <f t="shared" si="53"/>
        <v>200</v>
      </c>
      <c r="P59" s="51">
        <f t="shared" si="54"/>
        <v>13160</v>
      </c>
      <c r="Q59" s="13">
        <f t="shared" si="4"/>
        <v>100</v>
      </c>
      <c r="R59" s="13" t="str">
        <f t="shared" si="55"/>
        <v/>
      </c>
      <c r="S59" s="14">
        <f t="shared" si="56"/>
        <v>-100</v>
      </c>
      <c r="T59" s="14">
        <f t="shared" si="57"/>
        <v>12282.5</v>
      </c>
      <c r="U59" s="67">
        <f t="shared" si="8"/>
        <v>100</v>
      </c>
      <c r="V59" s="67" t="str">
        <f t="shared" si="58"/>
        <v/>
      </c>
      <c r="W59" s="67">
        <f t="shared" si="59"/>
        <v>-100</v>
      </c>
      <c r="X59" s="67">
        <f t="shared" si="60"/>
        <v>4976.3999999999996</v>
      </c>
    </row>
    <row r="60" spans="2:24" s="1" customFormat="1" x14ac:dyDescent="0.25">
      <c r="B60" s="15">
        <v>56</v>
      </c>
      <c r="C60" s="6">
        <v>43277</v>
      </c>
      <c r="D60" s="7">
        <v>0.68402777777777779</v>
      </c>
      <c r="E60" s="16" t="s">
        <v>17</v>
      </c>
      <c r="F60" s="105" t="s">
        <v>121</v>
      </c>
      <c r="G60" s="10">
        <v>8</v>
      </c>
      <c r="H60" s="105">
        <v>1</v>
      </c>
      <c r="I60" s="105" t="s">
        <v>214</v>
      </c>
      <c r="J60" s="105"/>
      <c r="K60" s="11"/>
      <c r="L60" s="11"/>
      <c r="M60" s="50">
        <f t="shared" si="51"/>
        <v>200</v>
      </c>
      <c r="N60" s="50" t="str">
        <f t="shared" si="52"/>
        <v/>
      </c>
      <c r="O60" s="50">
        <f t="shared" si="53"/>
        <v>-200</v>
      </c>
      <c r="P60" s="51">
        <f t="shared" si="54"/>
        <v>12960</v>
      </c>
      <c r="Q60" s="13">
        <f t="shared" si="4"/>
        <v>100</v>
      </c>
      <c r="R60" s="13" t="str">
        <f t="shared" si="55"/>
        <v/>
      </c>
      <c r="S60" s="14">
        <f t="shared" si="56"/>
        <v>-100</v>
      </c>
      <c r="T60" s="14">
        <f t="shared" si="57"/>
        <v>12182.5</v>
      </c>
      <c r="U60" s="67">
        <f t="shared" si="8"/>
        <v>100</v>
      </c>
      <c r="V60" s="67" t="str">
        <f t="shared" si="58"/>
        <v/>
      </c>
      <c r="W60" s="67">
        <f t="shared" si="59"/>
        <v>-100</v>
      </c>
      <c r="X60" s="67">
        <f t="shared" si="60"/>
        <v>4876.3999999999996</v>
      </c>
    </row>
    <row r="61" spans="2:24" s="1" customFormat="1" x14ac:dyDescent="0.25">
      <c r="B61" s="15">
        <v>57</v>
      </c>
      <c r="C61" s="6">
        <v>43279</v>
      </c>
      <c r="D61" s="7">
        <v>0.59583333333333333</v>
      </c>
      <c r="E61" s="16" t="s">
        <v>17</v>
      </c>
      <c r="F61" s="105" t="s">
        <v>88</v>
      </c>
      <c r="G61" s="10">
        <v>3</v>
      </c>
      <c r="H61" s="105">
        <v>1</v>
      </c>
      <c r="I61" s="105" t="s">
        <v>215</v>
      </c>
      <c r="J61" s="105" t="s">
        <v>20</v>
      </c>
      <c r="K61" s="11">
        <v>2.1</v>
      </c>
      <c r="L61" s="11">
        <v>1.4</v>
      </c>
      <c r="M61" s="50">
        <f t="shared" si="51"/>
        <v>200</v>
      </c>
      <c r="N61" s="50">
        <f t="shared" si="52"/>
        <v>420</v>
      </c>
      <c r="O61" s="50">
        <f t="shared" si="53"/>
        <v>220</v>
      </c>
      <c r="P61" s="51">
        <f t="shared" si="54"/>
        <v>13180</v>
      </c>
      <c r="Q61" s="13">
        <f t="shared" si="4"/>
        <v>100</v>
      </c>
      <c r="R61" s="13">
        <f t="shared" si="55"/>
        <v>420</v>
      </c>
      <c r="S61" s="14">
        <f t="shared" si="56"/>
        <v>320</v>
      </c>
      <c r="T61" s="14">
        <f t="shared" si="57"/>
        <v>12502.5</v>
      </c>
      <c r="U61" s="67">
        <f t="shared" si="8"/>
        <v>100</v>
      </c>
      <c r="V61" s="67">
        <f t="shared" si="58"/>
        <v>168</v>
      </c>
      <c r="W61" s="67">
        <f t="shared" si="59"/>
        <v>68</v>
      </c>
      <c r="X61" s="67">
        <f t="shared" si="60"/>
        <v>4944.3999999999996</v>
      </c>
    </row>
    <row r="62" spans="2:24" s="1" customFormat="1" x14ac:dyDescent="0.25">
      <c r="B62" s="15">
        <v>58</v>
      </c>
      <c r="C62" s="6">
        <v>43288</v>
      </c>
      <c r="D62" s="7">
        <v>0.57361111111111118</v>
      </c>
      <c r="E62" s="16" t="s">
        <v>17</v>
      </c>
      <c r="F62" s="105" t="s">
        <v>217</v>
      </c>
      <c r="G62" s="10">
        <v>3</v>
      </c>
      <c r="H62" s="105">
        <v>1</v>
      </c>
      <c r="I62" s="105" t="s">
        <v>218</v>
      </c>
      <c r="J62" s="105" t="s">
        <v>20</v>
      </c>
      <c r="K62" s="11">
        <v>2</v>
      </c>
      <c r="L62" s="11">
        <v>1.2</v>
      </c>
      <c r="M62" s="50">
        <f t="shared" si="51"/>
        <v>200</v>
      </c>
      <c r="N62" s="50">
        <f t="shared" si="52"/>
        <v>400</v>
      </c>
      <c r="O62" s="50">
        <f t="shared" si="53"/>
        <v>200</v>
      </c>
      <c r="P62" s="51">
        <f t="shared" si="54"/>
        <v>13380</v>
      </c>
      <c r="Q62" s="13">
        <f t="shared" si="4"/>
        <v>100</v>
      </c>
      <c r="R62" s="13" t="str">
        <f t="shared" si="55"/>
        <v/>
      </c>
      <c r="S62" s="14">
        <f t="shared" si="56"/>
        <v>-100</v>
      </c>
      <c r="T62" s="14">
        <f t="shared" si="57"/>
        <v>12402.5</v>
      </c>
      <c r="U62" s="67">
        <f t="shared" si="8"/>
        <v>100</v>
      </c>
      <c r="V62" s="67" t="str">
        <f t="shared" si="58"/>
        <v/>
      </c>
      <c r="W62" s="67">
        <f t="shared" si="59"/>
        <v>-100</v>
      </c>
      <c r="X62" s="67">
        <f t="shared" si="60"/>
        <v>4844.3999999999996</v>
      </c>
    </row>
    <row r="63" spans="2:24" s="1" customFormat="1" x14ac:dyDescent="0.25">
      <c r="B63" s="15">
        <v>59</v>
      </c>
      <c r="C63" s="6">
        <v>43295</v>
      </c>
      <c r="D63" s="7">
        <v>0.61249999999999993</v>
      </c>
      <c r="E63" s="16" t="s">
        <v>17</v>
      </c>
      <c r="F63" s="105" t="s">
        <v>151</v>
      </c>
      <c r="G63" s="10">
        <v>6</v>
      </c>
      <c r="H63" s="105">
        <v>1</v>
      </c>
      <c r="I63" s="105" t="s">
        <v>220</v>
      </c>
      <c r="J63" s="105"/>
      <c r="K63" s="11"/>
      <c r="L63" s="11"/>
      <c r="M63" s="50">
        <f t="shared" si="51"/>
        <v>200</v>
      </c>
      <c r="N63" s="50" t="str">
        <f t="shared" si="52"/>
        <v/>
      </c>
      <c r="O63" s="50">
        <f t="shared" si="53"/>
        <v>-200</v>
      </c>
      <c r="P63" s="51">
        <f t="shared" si="54"/>
        <v>13180</v>
      </c>
      <c r="Q63" s="13">
        <f t="shared" si="4"/>
        <v>100</v>
      </c>
      <c r="R63" s="13" t="str">
        <f t="shared" si="55"/>
        <v/>
      </c>
      <c r="S63" s="14">
        <f t="shared" si="56"/>
        <v>-100</v>
      </c>
      <c r="T63" s="14">
        <f t="shared" si="57"/>
        <v>12302.5</v>
      </c>
      <c r="U63" s="67">
        <f t="shared" si="8"/>
        <v>100</v>
      </c>
      <c r="V63" s="67" t="str">
        <f t="shared" si="58"/>
        <v/>
      </c>
      <c r="W63" s="67">
        <f t="shared" si="59"/>
        <v>-100</v>
      </c>
      <c r="X63" s="67">
        <f t="shared" si="60"/>
        <v>4744.3999999999996</v>
      </c>
    </row>
    <row r="64" spans="2:24" s="1" customFormat="1" x14ac:dyDescent="0.25">
      <c r="B64" s="15">
        <v>60</v>
      </c>
      <c r="C64" s="6">
        <v>43302</v>
      </c>
      <c r="D64" s="7">
        <v>0.64374999999999993</v>
      </c>
      <c r="E64" s="16" t="s">
        <v>17</v>
      </c>
      <c r="F64" s="105" t="s">
        <v>48</v>
      </c>
      <c r="G64" s="10">
        <v>7</v>
      </c>
      <c r="H64" s="105">
        <v>3</v>
      </c>
      <c r="I64" s="105" t="s">
        <v>221</v>
      </c>
      <c r="J64" s="105" t="s">
        <v>20</v>
      </c>
      <c r="K64" s="11">
        <v>2.2000000000000002</v>
      </c>
      <c r="L64" s="11">
        <v>1.2</v>
      </c>
      <c r="M64" s="50">
        <f t="shared" si="51"/>
        <v>200</v>
      </c>
      <c r="N64" s="50">
        <f t="shared" si="52"/>
        <v>440.00000000000006</v>
      </c>
      <c r="O64" s="50">
        <f t="shared" si="53"/>
        <v>240.00000000000006</v>
      </c>
      <c r="P64" s="51">
        <f t="shared" si="54"/>
        <v>13420</v>
      </c>
      <c r="Q64" s="13">
        <f t="shared" si="4"/>
        <v>100</v>
      </c>
      <c r="R64" s="13" t="str">
        <f t="shared" si="55"/>
        <v/>
      </c>
      <c r="S64" s="14">
        <f t="shared" si="56"/>
        <v>-100</v>
      </c>
      <c r="T64" s="14">
        <f t="shared" si="57"/>
        <v>12202.5</v>
      </c>
      <c r="U64" s="67">
        <f t="shared" si="8"/>
        <v>100</v>
      </c>
      <c r="V64" s="67">
        <f t="shared" si="58"/>
        <v>156</v>
      </c>
      <c r="W64" s="67">
        <f t="shared" si="59"/>
        <v>56</v>
      </c>
      <c r="X64" s="67">
        <f t="shared" si="60"/>
        <v>4800.3999999999996</v>
      </c>
    </row>
    <row r="65" spans="2:24" x14ac:dyDescent="0.25">
      <c r="B65" s="15">
        <v>61</v>
      </c>
      <c r="C65" s="6">
        <v>43305</v>
      </c>
      <c r="D65" s="7">
        <v>0.67013888888888884</v>
      </c>
      <c r="E65" s="111" t="s">
        <v>17</v>
      </c>
      <c r="F65" s="9" t="s">
        <v>121</v>
      </c>
      <c r="G65" s="15">
        <v>7</v>
      </c>
      <c r="H65" s="9">
        <v>3</v>
      </c>
      <c r="I65" s="9" t="s">
        <v>274</v>
      </c>
      <c r="J65" s="9" t="s">
        <v>23</v>
      </c>
      <c r="K65" s="108"/>
      <c r="L65" s="109">
        <v>1.3</v>
      </c>
      <c r="M65" s="50">
        <f t="shared" si="51"/>
        <v>200</v>
      </c>
      <c r="N65" s="50" t="str">
        <f t="shared" si="52"/>
        <v/>
      </c>
      <c r="O65" s="50">
        <f t="shared" si="53"/>
        <v>-200</v>
      </c>
      <c r="P65" s="51">
        <f t="shared" si="54"/>
        <v>13220</v>
      </c>
      <c r="Q65" s="13">
        <f t="shared" si="4"/>
        <v>100</v>
      </c>
      <c r="R65" s="13" t="str">
        <f t="shared" si="55"/>
        <v/>
      </c>
      <c r="S65" s="14">
        <f t="shared" si="56"/>
        <v>-100</v>
      </c>
      <c r="T65" s="14">
        <f t="shared" si="57"/>
        <v>12102.5</v>
      </c>
      <c r="U65" s="67">
        <f t="shared" si="8"/>
        <v>100</v>
      </c>
      <c r="V65" s="67" t="str">
        <f t="shared" si="58"/>
        <v/>
      </c>
      <c r="W65" s="67">
        <f t="shared" si="59"/>
        <v>-100</v>
      </c>
      <c r="X65" s="67">
        <f t="shared" si="60"/>
        <v>4700.3999999999996</v>
      </c>
    </row>
    <row r="67" spans="2:24" ht="18" customHeight="1" x14ac:dyDescent="0.25">
      <c r="M67" s="52">
        <f>SUBTOTAL(9,M5:M66)</f>
        <v>12200</v>
      </c>
      <c r="N67" s="52">
        <f>SUBTOTAL(9,N5:N66)</f>
        <v>15420</v>
      </c>
      <c r="O67" s="52">
        <f>SUBTOTAL(9,O5:O66)</f>
        <v>3220</v>
      </c>
      <c r="Q67" s="43">
        <f>SUBTOTAL(9,Q5:Q66)</f>
        <v>6100</v>
      </c>
      <c r="R67" s="43">
        <f>SUBTOTAL(9,R5:R66)</f>
        <v>8202.5</v>
      </c>
      <c r="S67" s="43">
        <f>SUBTOTAL(9,S5:S66)</f>
        <v>2102.5</v>
      </c>
      <c r="U67" s="68">
        <f>SUBTOTAL(9,U5:U66)</f>
        <v>6100</v>
      </c>
      <c r="V67" s="68">
        <f>SUBTOTAL(9,V5:V66)</f>
        <v>5800.4</v>
      </c>
      <c r="W67" s="68">
        <f>SUBTOTAL(9,W5:W66)</f>
        <v>-299.5999999999998</v>
      </c>
    </row>
    <row r="68" spans="2:24" ht="21" customHeight="1" x14ac:dyDescent="0.25">
      <c r="K68" s="2"/>
      <c r="L68" s="3"/>
      <c r="M68" s="18"/>
      <c r="N68" s="19"/>
      <c r="O68" s="31">
        <f>O67/M67</f>
        <v>0.26393442622950819</v>
      </c>
      <c r="P68" s="21">
        <f>SUBTOTAL(4,P5:P66)</f>
        <v>13560</v>
      </c>
      <c r="Q68" s="20"/>
      <c r="R68" s="20"/>
      <c r="S68" s="31">
        <f>S67/Q67</f>
        <v>0.34467213114754097</v>
      </c>
      <c r="T68" s="21">
        <f>SUBTOTAL(4,T5:T66)</f>
        <v>12782.5</v>
      </c>
      <c r="U68" s="20"/>
      <c r="V68" s="20"/>
      <c r="W68" s="31">
        <f>W67/U67</f>
        <v>-4.9114754098360622E-2</v>
      </c>
      <c r="X68" s="21">
        <f>SUBTOTAL(4,X5:X66)</f>
        <v>5496</v>
      </c>
    </row>
    <row r="69" spans="2:24" x14ac:dyDescent="0.25">
      <c r="C69" s="6">
        <f>SUBTOTAL(4,C5:C66)</f>
        <v>43305</v>
      </c>
      <c r="D69" s="73" t="s">
        <v>194</v>
      </c>
      <c r="I69" s="151" t="s">
        <v>153</v>
      </c>
      <c r="J69" s="151"/>
      <c r="K69" s="151"/>
      <c r="L69" s="56">
        <f>SUBTOTAL(103,I5:I66)</f>
        <v>61</v>
      </c>
      <c r="M69" s="57" t="s">
        <v>154</v>
      </c>
      <c r="N69" s="19"/>
      <c r="O69" s="19"/>
      <c r="P69" s="5"/>
      <c r="Q69" s="37">
        <f>SUBTOTAL(2,Q5:Q66)</f>
        <v>61</v>
      </c>
      <c r="R69" s="38" t="s">
        <v>154</v>
      </c>
      <c r="S69" s="3"/>
      <c r="T69" s="2"/>
      <c r="U69" s="69">
        <f>SUBTOTAL(2,U5:U66)</f>
        <v>61</v>
      </c>
      <c r="V69" s="70" t="s">
        <v>154</v>
      </c>
      <c r="W69" s="3"/>
    </row>
    <row r="70" spans="2:24" x14ac:dyDescent="0.25">
      <c r="C70" s="6">
        <f>SUBTOTAL(5,C5:C66)</f>
        <v>42950</v>
      </c>
      <c r="D70" s="73" t="s">
        <v>195</v>
      </c>
      <c r="I70" s="151" t="s">
        <v>155</v>
      </c>
      <c r="J70" s="151"/>
      <c r="K70" s="151"/>
      <c r="L70" s="58">
        <f>SUBTOTAL(2,K5:K66)</f>
        <v>36</v>
      </c>
      <c r="M70" s="59">
        <f>L70/L69</f>
        <v>0.5901639344262295</v>
      </c>
      <c r="N70" s="19"/>
      <c r="O70" s="4"/>
      <c r="P70" s="22"/>
      <c r="Q70" s="39">
        <f>SUBTOTAL(2,R5:R66)</f>
        <v>16</v>
      </c>
      <c r="R70" s="40">
        <f>Q70/Q69</f>
        <v>0.26229508196721313</v>
      </c>
      <c r="S70" s="5"/>
      <c r="T70" s="23"/>
      <c r="U70" s="71">
        <f>SUBTOTAL(2,V5:V66)</f>
        <v>34</v>
      </c>
      <c r="V70" s="72">
        <f>U70/U69</f>
        <v>0.55737704918032782</v>
      </c>
      <c r="W70" s="5"/>
    </row>
    <row r="71" spans="2:24" x14ac:dyDescent="0.25">
      <c r="C71" s="83">
        <f>(C69-C70)/7</f>
        <v>50.714285714285715</v>
      </c>
      <c r="D71" s="73" t="s">
        <v>189</v>
      </c>
      <c r="I71" s="152" t="s">
        <v>156</v>
      </c>
      <c r="J71" s="152"/>
      <c r="K71" s="152"/>
      <c r="L71" s="60">
        <f>SUBTOTAL(2,L5:L66)</f>
        <v>47</v>
      </c>
      <c r="M71" s="61">
        <f>L71/L69</f>
        <v>0.77049180327868849</v>
      </c>
      <c r="N71" s="19"/>
      <c r="O71" s="4"/>
      <c r="P71" s="22"/>
      <c r="Q71" s="22"/>
      <c r="R71" s="5"/>
      <c r="S71" s="5"/>
      <c r="T71" s="5"/>
      <c r="U71" s="22"/>
      <c r="V71" s="5"/>
      <c r="W71" s="5"/>
      <c r="X71" s="5"/>
    </row>
    <row r="72" spans="2:24" x14ac:dyDescent="0.25">
      <c r="I72" s="147" t="s">
        <v>157</v>
      </c>
      <c r="J72" s="147"/>
      <c r="K72" s="147"/>
      <c r="L72" s="44">
        <f>SUBTOTAL(9,L5:L66)</f>
        <v>61.54</v>
      </c>
      <c r="M72" s="31">
        <f>(L72-L69)/L69</f>
        <v>8.8524590163934283E-3</v>
      </c>
      <c r="N72" s="45" t="s">
        <v>158</v>
      </c>
    </row>
    <row r="75" spans="2:24" ht="15.75" thickBot="1" x14ac:dyDescent="0.3"/>
    <row r="76" spans="2:24" ht="26.25" x14ac:dyDescent="0.25">
      <c r="K76" s="143" t="s">
        <v>202</v>
      </c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5"/>
    </row>
    <row r="77" spans="2:24" x14ac:dyDescent="0.25">
      <c r="K77" s="119" t="s">
        <v>192</v>
      </c>
      <c r="L77" s="119"/>
      <c r="M77" s="119"/>
      <c r="N77" s="80"/>
      <c r="O77" s="119" t="s">
        <v>193</v>
      </c>
      <c r="P77" s="119"/>
      <c r="Q77" s="81"/>
      <c r="R77" s="77"/>
      <c r="S77" s="146" t="s">
        <v>179</v>
      </c>
      <c r="T77" s="146"/>
      <c r="U77" s="81"/>
      <c r="V77" s="142" t="s">
        <v>178</v>
      </c>
      <c r="W77" s="142"/>
    </row>
    <row r="78" spans="2:24" x14ac:dyDescent="0.25">
      <c r="K78" s="120" t="s">
        <v>153</v>
      </c>
      <c r="L78" s="120"/>
      <c r="M78" s="84">
        <f>L69</f>
        <v>61</v>
      </c>
      <c r="N78" s="79"/>
      <c r="O78" s="96" t="s">
        <v>153</v>
      </c>
      <c r="P78" s="84">
        <f>L69</f>
        <v>61</v>
      </c>
      <c r="Q78" s="79"/>
      <c r="R78" s="79"/>
      <c r="S78" s="97" t="s">
        <v>153</v>
      </c>
      <c r="T78" s="85">
        <f>Q69</f>
        <v>61</v>
      </c>
      <c r="U78" s="79"/>
      <c r="V78" s="98" t="s">
        <v>153</v>
      </c>
      <c r="W78" s="92">
        <f>U69</f>
        <v>61</v>
      </c>
    </row>
    <row r="79" spans="2:24" x14ac:dyDescent="0.25">
      <c r="K79" s="120" t="s">
        <v>155</v>
      </c>
      <c r="L79" s="120"/>
      <c r="M79" s="84">
        <f>L70</f>
        <v>36</v>
      </c>
      <c r="N79" s="79"/>
      <c r="O79" s="96" t="s">
        <v>175</v>
      </c>
      <c r="P79" s="84">
        <f>L71</f>
        <v>47</v>
      </c>
      <c r="Q79" s="79"/>
      <c r="R79" s="79"/>
      <c r="S79" s="97" t="s">
        <v>155</v>
      </c>
      <c r="T79" s="85">
        <f>Q70</f>
        <v>16</v>
      </c>
      <c r="U79" s="79"/>
      <c r="V79" s="98" t="s">
        <v>155</v>
      </c>
      <c r="W79" s="92">
        <f>U70</f>
        <v>34</v>
      </c>
    </row>
    <row r="80" spans="2:24" x14ac:dyDescent="0.25">
      <c r="K80" s="120" t="s">
        <v>154</v>
      </c>
      <c r="L80" s="120"/>
      <c r="M80" s="86">
        <f>M70</f>
        <v>0.5901639344262295</v>
      </c>
      <c r="N80" s="79"/>
      <c r="O80" s="96" t="s">
        <v>154</v>
      </c>
      <c r="P80" s="86">
        <f>M71</f>
        <v>0.77049180327868849</v>
      </c>
      <c r="Q80" s="79"/>
      <c r="R80" s="79"/>
      <c r="S80" s="97" t="s">
        <v>154</v>
      </c>
      <c r="T80" s="87">
        <f>T79/T78</f>
        <v>0.26229508196721313</v>
      </c>
      <c r="U80" s="79"/>
      <c r="V80" s="98" t="s">
        <v>154</v>
      </c>
      <c r="W80" s="93">
        <f>W79/W78</f>
        <v>0.55737704918032782</v>
      </c>
    </row>
    <row r="81" spans="11:23" x14ac:dyDescent="0.25">
      <c r="K81" s="120" t="s">
        <v>171</v>
      </c>
      <c r="L81" s="120"/>
      <c r="M81" s="88">
        <f>SUBTOTAL(1,K5:K66)</f>
        <v>2.1416666666666671</v>
      </c>
      <c r="N81" s="79"/>
      <c r="O81" s="96" t="s">
        <v>196</v>
      </c>
      <c r="P81" s="88">
        <f>SUBTOTAL(1,L5:L66)</f>
        <v>1.3093617021276596</v>
      </c>
      <c r="Q81" s="79"/>
      <c r="R81" s="79"/>
      <c r="S81" s="97" t="s">
        <v>177</v>
      </c>
      <c r="T81" s="89">
        <f>SUBTOTAL(1,R5:R66)</f>
        <v>512.65625</v>
      </c>
      <c r="U81" s="79"/>
      <c r="V81" s="98" t="s">
        <v>177</v>
      </c>
      <c r="W81" s="94">
        <f>SUBTOTAL(1,V5:V66)</f>
        <v>170.6</v>
      </c>
    </row>
    <row r="82" spans="11:23" x14ac:dyDescent="0.25">
      <c r="K82" s="120" t="s">
        <v>172</v>
      </c>
      <c r="L82" s="120"/>
      <c r="M82" s="90">
        <f>M67</f>
        <v>12200</v>
      </c>
      <c r="N82" s="79"/>
      <c r="O82" s="96" t="s">
        <v>176</v>
      </c>
      <c r="P82" s="90">
        <f>P78*200</f>
        <v>12200</v>
      </c>
      <c r="Q82" s="79"/>
      <c r="R82" s="79"/>
      <c r="S82" s="97" t="s">
        <v>172</v>
      </c>
      <c r="T82" s="91">
        <f>T78*100</f>
        <v>6100</v>
      </c>
      <c r="U82" s="79"/>
      <c r="V82" s="98" t="s">
        <v>172</v>
      </c>
      <c r="W82" s="95">
        <f>W78*100</f>
        <v>6100</v>
      </c>
    </row>
    <row r="83" spans="11:23" x14ac:dyDescent="0.25">
      <c r="K83" s="120" t="s">
        <v>173</v>
      </c>
      <c r="L83" s="120"/>
      <c r="M83" s="90">
        <f>N67</f>
        <v>15420</v>
      </c>
      <c r="N83" s="79"/>
      <c r="O83" s="96" t="s">
        <v>173</v>
      </c>
      <c r="P83" s="90">
        <f>P79*P81*200</f>
        <v>12308</v>
      </c>
      <c r="Q83" s="79"/>
      <c r="R83" s="79"/>
      <c r="S83" s="97" t="s">
        <v>173</v>
      </c>
      <c r="T83" s="91">
        <f>R67</f>
        <v>8202.5</v>
      </c>
      <c r="U83" s="79"/>
      <c r="V83" s="98" t="s">
        <v>173</v>
      </c>
      <c r="W83" s="95">
        <f>V67</f>
        <v>5800.4</v>
      </c>
    </row>
    <row r="84" spans="11:23" x14ac:dyDescent="0.25">
      <c r="K84" s="120" t="s">
        <v>174</v>
      </c>
      <c r="L84" s="120"/>
      <c r="M84" s="90">
        <f>O67</f>
        <v>3220</v>
      </c>
      <c r="N84" s="79"/>
      <c r="O84" s="96" t="s">
        <v>174</v>
      </c>
      <c r="P84" s="90">
        <f>P83-P82</f>
        <v>108</v>
      </c>
      <c r="Q84" s="79"/>
      <c r="R84" s="79"/>
      <c r="S84" s="97" t="s">
        <v>174</v>
      </c>
      <c r="T84" s="91">
        <f>S67</f>
        <v>2102.5</v>
      </c>
      <c r="U84" s="79"/>
      <c r="V84" s="98" t="s">
        <v>174</v>
      </c>
      <c r="W84" s="95">
        <f>W67</f>
        <v>-299.5999999999998</v>
      </c>
    </row>
    <row r="85" spans="11:23" x14ac:dyDescent="0.25">
      <c r="K85" s="120" t="s">
        <v>158</v>
      </c>
      <c r="L85" s="120"/>
      <c r="M85" s="86">
        <f>O68</f>
        <v>0.26393442622950819</v>
      </c>
      <c r="N85" s="79"/>
      <c r="O85" s="96" t="s">
        <v>158</v>
      </c>
      <c r="P85" s="86">
        <f>P84/P82</f>
        <v>8.8524590163934422E-3</v>
      </c>
      <c r="Q85" s="79"/>
      <c r="R85" s="79"/>
      <c r="S85" s="97" t="s">
        <v>158</v>
      </c>
      <c r="T85" s="87">
        <f>T84/T82</f>
        <v>0.34467213114754097</v>
      </c>
      <c r="U85" s="79"/>
      <c r="V85" s="98" t="s">
        <v>158</v>
      </c>
      <c r="W85" s="93">
        <f>W84/W82</f>
        <v>-4.9114754098360622E-2</v>
      </c>
    </row>
    <row r="86" spans="11:23" x14ac:dyDescent="0.25">
      <c r="K86" s="153" t="s">
        <v>197</v>
      </c>
      <c r="L86" s="153"/>
      <c r="M86" s="104" t="s">
        <v>198</v>
      </c>
      <c r="N86" s="79"/>
      <c r="O86" s="96" t="s">
        <v>197</v>
      </c>
      <c r="P86" s="104" t="s">
        <v>198</v>
      </c>
      <c r="Q86" s="79"/>
      <c r="R86" s="79"/>
      <c r="S86" s="97" t="s">
        <v>199</v>
      </c>
      <c r="T86" s="104" t="s">
        <v>198</v>
      </c>
      <c r="U86" s="79"/>
      <c r="V86" s="98" t="s">
        <v>199</v>
      </c>
      <c r="W86" s="104" t="s">
        <v>198</v>
      </c>
    </row>
    <row r="87" spans="11:23" x14ac:dyDescent="0.25">
      <c r="N87" s="79"/>
      <c r="O87" s="77"/>
      <c r="P87" s="82" t="s">
        <v>191</v>
      </c>
      <c r="Q87" s="77"/>
      <c r="R87" s="77"/>
      <c r="S87" s="77"/>
      <c r="T87" s="77"/>
      <c r="U87" s="77"/>
      <c r="V87" s="77"/>
      <c r="W87" s="77"/>
    </row>
    <row r="88" spans="11:23" ht="21" x14ac:dyDescent="0.25">
      <c r="N88" s="79"/>
      <c r="O88" s="77"/>
      <c r="P88" s="121" t="s">
        <v>201</v>
      </c>
      <c r="Q88" s="122"/>
      <c r="R88" s="122"/>
      <c r="S88" s="122"/>
      <c r="T88" s="122"/>
      <c r="U88" s="122"/>
      <c r="V88" s="122"/>
      <c r="W88" s="123"/>
    </row>
    <row r="89" spans="11:23" ht="18.75" x14ac:dyDescent="0.3">
      <c r="N89" s="77"/>
      <c r="O89" s="77"/>
      <c r="P89" s="124" t="s">
        <v>186</v>
      </c>
      <c r="Q89" s="125"/>
      <c r="R89" s="125"/>
      <c r="S89" s="125"/>
      <c r="T89" s="125"/>
      <c r="U89" s="126"/>
      <c r="V89" s="76" t="s">
        <v>185</v>
      </c>
      <c r="W89" s="76" t="s">
        <v>182</v>
      </c>
    </row>
    <row r="90" spans="11:23" ht="18.75" x14ac:dyDescent="0.25">
      <c r="N90" s="77"/>
      <c r="O90" s="77"/>
      <c r="P90" s="127">
        <f>IF(M86&lt;&gt;"Yes","",O67)</f>
        <v>3220</v>
      </c>
      <c r="Q90" s="128"/>
      <c r="R90" s="129"/>
      <c r="S90" s="74" t="s">
        <v>206</v>
      </c>
      <c r="T90" s="75"/>
      <c r="U90" s="75"/>
      <c r="V90" s="99">
        <f>M85</f>
        <v>0.26393442622950819</v>
      </c>
      <c r="W90" s="99">
        <f>M80</f>
        <v>0.5901639344262295</v>
      </c>
    </row>
    <row r="91" spans="11:23" ht="18.75" x14ac:dyDescent="0.25">
      <c r="N91" s="77"/>
      <c r="O91" s="77"/>
      <c r="P91" s="127">
        <f>IF(P86&lt;&gt;"Yes","",P84)</f>
        <v>108</v>
      </c>
      <c r="Q91" s="128"/>
      <c r="R91" s="129"/>
      <c r="S91" s="74" t="s">
        <v>183</v>
      </c>
      <c r="T91" s="75"/>
      <c r="U91" s="75"/>
      <c r="V91" s="99">
        <f>P85</f>
        <v>8.8524590163934422E-3</v>
      </c>
      <c r="W91" s="99">
        <f>P80</f>
        <v>0.77049180327868849</v>
      </c>
    </row>
    <row r="92" spans="11:23" ht="18.75" x14ac:dyDescent="0.25">
      <c r="N92" s="77"/>
      <c r="O92" s="77"/>
      <c r="P92" s="127">
        <f>IF(T86&lt;&gt;"Yes","",S67)</f>
        <v>2102.5</v>
      </c>
      <c r="Q92" s="128"/>
      <c r="R92" s="129"/>
      <c r="S92" s="74" t="s">
        <v>188</v>
      </c>
      <c r="T92" s="75"/>
      <c r="U92" s="75"/>
      <c r="V92" s="99">
        <f>T85</f>
        <v>0.34467213114754097</v>
      </c>
      <c r="W92" s="99">
        <f>T80</f>
        <v>0.26229508196721313</v>
      </c>
    </row>
    <row r="93" spans="11:23" ht="18.75" x14ac:dyDescent="0.25">
      <c r="N93" s="77"/>
      <c r="O93" s="77"/>
      <c r="P93" s="127">
        <f>IF(W86&lt;&gt;"yes","",W67)</f>
        <v>-299.5999999999998</v>
      </c>
      <c r="Q93" s="128"/>
      <c r="R93" s="129"/>
      <c r="S93" s="74" t="s">
        <v>184</v>
      </c>
      <c r="T93" s="75"/>
      <c r="U93" s="75"/>
      <c r="V93" s="99">
        <f>W85</f>
        <v>-4.9114754098360622E-2</v>
      </c>
      <c r="W93" s="99">
        <f>W80</f>
        <v>0.55737704918032782</v>
      </c>
    </row>
    <row r="94" spans="11:23" ht="21.75" thickBot="1" x14ac:dyDescent="0.3">
      <c r="N94" s="77"/>
      <c r="O94" s="77"/>
      <c r="P94" s="116">
        <f>SUM(P90:R93)</f>
        <v>5130.9000000000005</v>
      </c>
      <c r="Q94" s="117"/>
      <c r="R94" s="118"/>
      <c r="S94" s="78" t="s">
        <v>180</v>
      </c>
      <c r="T94" s="132" t="s">
        <v>190</v>
      </c>
      <c r="U94" s="133"/>
      <c r="V94" s="130">
        <f>P94/C71</f>
        <v>101.17267605633803</v>
      </c>
      <c r="W94" s="131"/>
    </row>
  </sheetData>
  <autoFilter ref="B4:X55" xr:uid="{00000000-0009-0000-0000-000006000000}"/>
  <customSheetViews>
    <customSheetView guid="{2B1FAC02-4029-4B84-AB7F-5405ADDC6EAF}" scale="90" showGridLines="0" fitToPage="1" showAutoFilter="1" hiddenColumns="1">
      <pane xSplit="2" ySplit="5" topLeftCell="C24" activePane="bottomRight" state="frozen"/>
      <selection pane="bottomRight" activeCell="AE75" sqref="AE75"/>
      <pageMargins left="0.70866141732283472" right="0.70866141732283472" top="0.74803149606299213" bottom="0.74803149606299213" header="0.31496062992125984" footer="0.31496062992125984"/>
      <pageSetup scale="60" fitToHeight="5" orientation="landscape" horizontalDpi="1200" verticalDpi="1200" r:id="rId1"/>
      <headerFooter>
        <oddFooter>&amp;Lwww.eliteracing.com.au&amp;CUltimate ver 2 TRUE-Fav ONLY&amp;R2017-2018 Season</oddFooter>
      </headerFooter>
      <autoFilter ref="B4:X55" xr:uid="{00000000-0000-0000-0000-000000000000}"/>
    </customSheetView>
    <customSheetView guid="{33381C6E-E7C4-45D8-87E6-297772DAB03B}" scale="90" showGridLines="0" fitToPage="1" showAutoFilter="1" hiddenColumns="1">
      <pane xSplit="2" ySplit="5" topLeftCell="C24" activePane="bottomRight" state="frozen"/>
      <selection pane="bottomRight" activeCell="AE75" sqref="AE75"/>
      <pageMargins left="0.70866141732283472" right="0.70866141732283472" top="0.74803149606299213" bottom="0.74803149606299213" header="0.31496062992125984" footer="0.31496062992125984"/>
      <pageSetup scale="60" fitToHeight="5" orientation="landscape" horizontalDpi="1200" verticalDpi="1200" r:id="rId2"/>
      <headerFooter>
        <oddFooter>&amp;Lwww.eliteracing.com.au&amp;CUltimate ver 2 TRUE-Fav ONLY&amp;R2017-2018 Season</oddFooter>
      </headerFooter>
      <autoFilter ref="B4:X55" xr:uid="{00000000-0000-0000-0000-000000000000}"/>
    </customSheetView>
    <customSheetView guid="{E9621C6E-0144-4B8F-B982-BF697C14C885}" scale="90" showGridLines="0" fitToPage="1" showAutoFilter="1" hiddenColumns="1">
      <pane xSplit="2" ySplit="5" topLeftCell="C24" activePane="bottomRight" state="frozen"/>
      <selection pane="bottomRight" activeCell="AE75" sqref="AE75"/>
      <pageMargins left="0.70866141732283472" right="0.70866141732283472" top="0.74803149606299213" bottom="0.74803149606299213" header="0.31496062992125984" footer="0.31496062992125984"/>
      <pageSetup scale="60" fitToHeight="5" orientation="landscape" horizontalDpi="1200" verticalDpi="1200" r:id="rId3"/>
      <headerFooter>
        <oddFooter>&amp;Lwww.eliteracing.com.au&amp;CUltimate ver 2 TRUE-Fav ONLY&amp;R2017-2018 Season</oddFooter>
      </headerFooter>
      <autoFilter ref="B4:X55" xr:uid="{00000000-0000-0000-0000-000000000000}"/>
    </customSheetView>
    <customSheetView guid="{04F628C2-8C2A-41A6-8126-B58AA5D40511}" scale="90" showGridLines="0" fitToPage="1" showAutoFilter="1" hiddenColumns="1">
      <pane xSplit="2" ySplit="5" topLeftCell="C24" activePane="bottomRight" state="frozen"/>
      <selection pane="bottomRight" activeCell="AE75" sqref="AE75"/>
      <pageMargins left="0.70866141732283472" right="0.70866141732283472" top="0.74803149606299213" bottom="0.74803149606299213" header="0.31496062992125984" footer="0.31496062992125984"/>
      <pageSetup scale="60" fitToHeight="5" orientation="landscape" horizontalDpi="1200" verticalDpi="1200" r:id="rId4"/>
      <headerFooter>
        <oddFooter>&amp;Lwww.eliteracing.com.au&amp;CUltimate ver 2 TRUE-Fav ONLY&amp;R2017-2018 Season</oddFooter>
      </headerFooter>
      <autoFilter ref="B4:X55" xr:uid="{00000000-0000-0000-0000-000000000000}"/>
    </customSheetView>
    <customSheetView guid="{62DD6C40-D5CE-4103-9B48-6D8158E27CC8}" scale="90" showGridLines="0" fitToPage="1" showAutoFilter="1" hiddenColumns="1">
      <pane xSplit="2" ySplit="5" topLeftCell="C24" activePane="bottomRight" state="frozen"/>
      <selection pane="bottomRight" activeCell="AE75" sqref="AE75"/>
      <pageMargins left="0.70866141732283472" right="0.70866141732283472" top="0.74803149606299213" bottom="0.74803149606299213" header="0.31496062992125984" footer="0.31496062992125984"/>
      <pageSetup scale="60" fitToHeight="5" orientation="landscape" horizontalDpi="1200" verticalDpi="1200" r:id="rId5"/>
      <headerFooter>
        <oddFooter>&amp;Lwww.eliteracing.com.au&amp;CUltimate ver 2 TRUE-Fav ONLY&amp;R2017-2018 Season</oddFooter>
      </headerFooter>
      <autoFilter ref="B4:X55" xr:uid="{00000000-0000-0000-0000-000000000000}"/>
    </customSheetView>
  </customSheetViews>
  <mergeCells count="32">
    <mergeCell ref="R1:T1"/>
    <mergeCell ref="V1:X1"/>
    <mergeCell ref="K78:L78"/>
    <mergeCell ref="K79:L79"/>
    <mergeCell ref="U2:X2"/>
    <mergeCell ref="Q2:T2"/>
    <mergeCell ref="K76:W76"/>
    <mergeCell ref="K77:M77"/>
    <mergeCell ref="O77:P77"/>
    <mergeCell ref="S77:T77"/>
    <mergeCell ref="V77:W77"/>
    <mergeCell ref="C2:I2"/>
    <mergeCell ref="I69:K69"/>
    <mergeCell ref="I70:K70"/>
    <mergeCell ref="I71:K71"/>
    <mergeCell ref="I72:K72"/>
    <mergeCell ref="K84:L84"/>
    <mergeCell ref="K85:L85"/>
    <mergeCell ref="K82:L82"/>
    <mergeCell ref="K83:L83"/>
    <mergeCell ref="K80:L80"/>
    <mergeCell ref="K81:L81"/>
    <mergeCell ref="K86:L86"/>
    <mergeCell ref="P88:W88"/>
    <mergeCell ref="P89:U89"/>
    <mergeCell ref="P90:R90"/>
    <mergeCell ref="T94:U94"/>
    <mergeCell ref="V94:W94"/>
    <mergeCell ref="P91:R91"/>
    <mergeCell ref="P92:R92"/>
    <mergeCell ref="P93:R93"/>
    <mergeCell ref="P94:R94"/>
  </mergeCells>
  <conditionalFormatting sqref="S68">
    <cfRule type="cellIs" dxfId="15" priority="6" operator="lessThan">
      <formula>0</formula>
    </cfRule>
  </conditionalFormatting>
  <conditionalFormatting sqref="O68">
    <cfRule type="cellIs" dxfId="14" priority="3" operator="lessThan">
      <formula>0</formula>
    </cfRule>
  </conditionalFormatting>
  <conditionalFormatting sqref="M72">
    <cfRule type="cellIs" dxfId="13" priority="2" operator="lessThan">
      <formula>0</formula>
    </cfRule>
  </conditionalFormatting>
  <conditionalFormatting sqref="W68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60" fitToHeight="5" orientation="landscape" horizontalDpi="1200" verticalDpi="1200" r:id="rId6"/>
  <headerFooter>
    <oddFooter>&amp;Lwww.eliteracing.com.au&amp;CUltimate ver 2 TRUE-Fav ONLY&amp;R2017-2018 Season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B1:X154"/>
  <sheetViews>
    <sheetView showGridLines="0" zoomScale="90" zoomScaleNormal="90" workbookViewId="0">
      <pane xSplit="2" ySplit="6" topLeftCell="C103" activePane="bottomRight" state="frozen"/>
      <selection pane="topRight" activeCell="C1" sqref="C1"/>
      <selection pane="bottomLeft" activeCell="A7" sqref="A7"/>
      <selection pane="bottomRight" activeCell="Z130" sqref="Z130"/>
    </sheetView>
  </sheetViews>
  <sheetFormatPr defaultRowHeight="15" x14ac:dyDescent="0.25"/>
  <cols>
    <col min="2" max="2" width="6.140625" hidden="1" customWidth="1"/>
    <col min="3" max="3" width="10.5703125" customWidth="1"/>
    <col min="4" max="4" width="10.42578125" hidden="1" customWidth="1"/>
    <col min="5" max="5" width="10" bestFit="1" customWidth="1"/>
    <col min="6" max="6" width="7.85546875" customWidth="1"/>
    <col min="7" max="7" width="5.140625" customWidth="1"/>
    <col min="8" max="8" width="3.85546875" bestFit="1" customWidth="1"/>
    <col min="9" max="9" width="18.42578125" customWidth="1"/>
    <col min="10" max="10" width="6.5703125" customWidth="1"/>
    <col min="11" max="11" width="7.28515625" customWidth="1"/>
    <col min="12" max="12" width="9" bestFit="1" customWidth="1"/>
    <col min="13" max="13" width="9.7109375" customWidth="1"/>
    <col min="14" max="14" width="9.42578125" customWidth="1"/>
    <col min="15" max="15" width="12.7109375" customWidth="1"/>
    <col min="16" max="16" width="10.85546875" style="2" customWidth="1"/>
    <col min="18" max="18" width="9.42578125" customWidth="1"/>
    <col min="19" max="19" width="11.140625" bestFit="1" customWidth="1"/>
    <col min="22" max="22" width="10.85546875" customWidth="1"/>
  </cols>
  <sheetData>
    <row r="1" spans="2:24" x14ac:dyDescent="0.25">
      <c r="M1" s="42" t="s">
        <v>159</v>
      </c>
      <c r="N1" s="100" t="s">
        <v>266</v>
      </c>
      <c r="O1" s="54"/>
      <c r="P1" s="55"/>
      <c r="Q1" s="103">
        <v>100</v>
      </c>
      <c r="R1" s="138" t="s">
        <v>207</v>
      </c>
      <c r="S1" s="139"/>
      <c r="T1" s="140"/>
      <c r="U1" s="103">
        <v>100</v>
      </c>
      <c r="V1" s="136" t="s">
        <v>208</v>
      </c>
      <c r="W1" s="137"/>
      <c r="X1" s="137"/>
    </row>
    <row r="2" spans="2:24" ht="34.5" customHeight="1" x14ac:dyDescent="0.25">
      <c r="B2" s="154" t="s">
        <v>268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01">
        <v>200</v>
      </c>
      <c r="N2" s="102">
        <v>1</v>
      </c>
      <c r="O2" s="62"/>
      <c r="P2" s="63"/>
      <c r="Q2" s="149" t="s">
        <v>169</v>
      </c>
      <c r="R2" s="149"/>
      <c r="S2" s="149"/>
      <c r="T2" s="149"/>
      <c r="U2" s="141" t="s">
        <v>170</v>
      </c>
      <c r="V2" s="141"/>
      <c r="W2" s="141"/>
      <c r="X2" s="141"/>
    </row>
    <row r="3" spans="2:24" ht="0.75" customHeight="1" x14ac:dyDescent="0.45">
      <c r="B3" s="1"/>
      <c r="C3" s="36"/>
      <c r="D3" s="36"/>
      <c r="E3" s="36"/>
      <c r="F3" s="36"/>
      <c r="G3" s="36"/>
      <c r="H3" s="36"/>
      <c r="I3" s="36"/>
      <c r="J3" s="2"/>
      <c r="K3" s="2"/>
      <c r="L3" s="3"/>
      <c r="M3" s="35"/>
      <c r="N3" s="32"/>
      <c r="O3" s="33"/>
      <c r="P3" s="34"/>
      <c r="Q3" s="5"/>
      <c r="R3" s="3"/>
      <c r="S3" s="2"/>
      <c r="T3" s="2"/>
      <c r="U3" s="64"/>
      <c r="V3" s="64"/>
      <c r="W3" s="64"/>
      <c r="X3" s="65"/>
    </row>
    <row r="4" spans="2:24" s="41" customFormat="1" ht="42" customHeight="1" x14ac:dyDescent="0.25">
      <c r="B4" s="24" t="s">
        <v>0</v>
      </c>
      <c r="C4" s="24" t="s">
        <v>1</v>
      </c>
      <c r="D4" s="25" t="s">
        <v>2</v>
      </c>
      <c r="E4" s="24" t="s">
        <v>3</v>
      </c>
      <c r="F4" s="24" t="s">
        <v>4</v>
      </c>
      <c r="G4" s="26" t="s">
        <v>5</v>
      </c>
      <c r="H4" s="24" t="s">
        <v>6</v>
      </c>
      <c r="I4" s="24" t="s">
        <v>7</v>
      </c>
      <c r="J4" s="24" t="s">
        <v>163</v>
      </c>
      <c r="K4" s="27" t="s">
        <v>9</v>
      </c>
      <c r="L4" s="28" t="s">
        <v>164</v>
      </c>
      <c r="M4" s="53" t="s">
        <v>11</v>
      </c>
      <c r="N4" s="53" t="s">
        <v>12</v>
      </c>
      <c r="O4" s="53" t="s">
        <v>13</v>
      </c>
      <c r="P4" s="53">
        <v>10000</v>
      </c>
      <c r="Q4" s="29" t="s">
        <v>14</v>
      </c>
      <c r="R4" s="29" t="s">
        <v>15</v>
      </c>
      <c r="S4" s="29" t="s">
        <v>16</v>
      </c>
      <c r="T4" s="30">
        <v>10000</v>
      </c>
      <c r="U4" s="66" t="s">
        <v>166</v>
      </c>
      <c r="V4" s="66" t="s">
        <v>167</v>
      </c>
      <c r="W4" s="66" t="s">
        <v>168</v>
      </c>
      <c r="X4" s="66">
        <v>5000</v>
      </c>
    </row>
    <row r="5" spans="2:24" x14ac:dyDescent="0.25">
      <c r="B5" s="15">
        <v>1</v>
      </c>
      <c r="C5" s="6">
        <v>42952</v>
      </c>
      <c r="D5" s="7">
        <v>0.5444444444444444</v>
      </c>
      <c r="E5" s="113" t="s">
        <v>263</v>
      </c>
      <c r="F5" s="9" t="s">
        <v>21</v>
      </c>
      <c r="G5" s="15">
        <v>3</v>
      </c>
      <c r="H5" s="9">
        <v>8</v>
      </c>
      <c r="I5" s="9" t="s">
        <v>22</v>
      </c>
      <c r="J5" s="9" t="s">
        <v>23</v>
      </c>
      <c r="K5" s="108"/>
      <c r="L5" s="109">
        <v>1.9</v>
      </c>
      <c r="M5" s="50">
        <f>IF(E5&lt;&gt;"TZ-Special",$M$2,($M$2*$N$2))</f>
        <v>200</v>
      </c>
      <c r="N5" s="50" t="str">
        <f>IF(J5&lt;&gt;"WON","",M5*K5)</f>
        <v/>
      </c>
      <c r="O5" s="50">
        <f>IF(N5="",M5*-1,N5-M5)</f>
        <v>-200</v>
      </c>
      <c r="P5" s="51">
        <f>P4+O5</f>
        <v>9800</v>
      </c>
      <c r="Q5" s="13">
        <f>$Q$1</f>
        <v>100</v>
      </c>
      <c r="R5" s="13" t="str">
        <f>IF(OR(K5="",K6=""),"",((K5*Q5)*K6))</f>
        <v/>
      </c>
      <c r="S5" s="14">
        <f>IF(R5="",Q5*-1,R5-Q5)</f>
        <v>-100</v>
      </c>
      <c r="T5" s="14">
        <f>T4+S5</f>
        <v>9900</v>
      </c>
      <c r="U5" s="67">
        <f>$U$1</f>
        <v>100</v>
      </c>
      <c r="V5" s="67">
        <f>IF(OR(L5="",L6=""),"",((L5*U5)*L6))</f>
        <v>342</v>
      </c>
      <c r="W5" s="67">
        <f>IF(V5="",U5*-1,V5-U5)</f>
        <v>242</v>
      </c>
      <c r="X5" s="67">
        <f>X4+W5</f>
        <v>5242</v>
      </c>
    </row>
    <row r="6" spans="2:24" x14ac:dyDescent="0.25">
      <c r="B6" s="15">
        <v>2</v>
      </c>
      <c r="C6" s="6">
        <v>42952</v>
      </c>
      <c r="D6" s="7">
        <v>0.65972222222222221</v>
      </c>
      <c r="E6" s="112" t="s">
        <v>264</v>
      </c>
      <c r="F6" s="9" t="s">
        <v>24</v>
      </c>
      <c r="G6" s="15">
        <v>8</v>
      </c>
      <c r="H6" s="9">
        <v>2</v>
      </c>
      <c r="I6" s="9" t="s">
        <v>25</v>
      </c>
      <c r="J6" s="9" t="s">
        <v>23</v>
      </c>
      <c r="K6" s="108"/>
      <c r="L6" s="109">
        <v>1.8</v>
      </c>
      <c r="M6" s="50">
        <f t="shared" ref="M6:M69" si="0">IF(E6&lt;&gt;"TZ-Special",$M$2,($M$2*$N$2))</f>
        <v>200</v>
      </c>
      <c r="N6" s="50" t="str">
        <f t="shared" ref="N6" si="1">IF(J6&lt;&gt;"WON","",M6*K6)</f>
        <v/>
      </c>
      <c r="O6" s="50">
        <f t="shared" ref="O6" si="2">IF(N6="",M6*-1,N6-M6)</f>
        <v>-200</v>
      </c>
      <c r="P6" s="51">
        <f t="shared" ref="P6" si="3">P5+O6</f>
        <v>9600</v>
      </c>
      <c r="Q6" s="13">
        <f t="shared" ref="Q6:Q69" si="4">$Q$1</f>
        <v>100</v>
      </c>
      <c r="R6" s="13" t="str">
        <f t="shared" ref="R6" si="5">IF(OR(K6="",K7=""),"",((K6*Q6)*K7))</f>
        <v/>
      </c>
      <c r="S6" s="14">
        <f t="shared" ref="S6" si="6">IF(R6="",Q6*-1,R6-Q6)</f>
        <v>-100</v>
      </c>
      <c r="T6" s="14">
        <f t="shared" ref="T6" si="7">T5+S6</f>
        <v>9800</v>
      </c>
      <c r="U6" s="67">
        <f t="shared" ref="U6:U69" si="8">$U$1</f>
        <v>100</v>
      </c>
      <c r="V6" s="67">
        <f>IF(OR(L6="",L7=""),"",((L6*U6)*L7))</f>
        <v>360</v>
      </c>
      <c r="W6" s="67">
        <f t="shared" ref="W6" si="9">IF(V6="",U6*-1,V6-U6)</f>
        <v>260</v>
      </c>
      <c r="X6" s="67">
        <f t="shared" ref="X6" si="10">X5+W6</f>
        <v>5502</v>
      </c>
    </row>
    <row r="7" spans="2:24" x14ac:dyDescent="0.25">
      <c r="B7" s="15">
        <v>3</v>
      </c>
      <c r="C7" s="6">
        <v>42952</v>
      </c>
      <c r="D7" s="7">
        <v>0.71180555555555547</v>
      </c>
      <c r="E7" s="112" t="s">
        <v>233</v>
      </c>
      <c r="F7" s="9" t="s">
        <v>24</v>
      </c>
      <c r="G7" s="15">
        <v>10</v>
      </c>
      <c r="H7" s="9">
        <v>9</v>
      </c>
      <c r="I7" s="9" t="s">
        <v>26</v>
      </c>
      <c r="J7" s="9" t="s">
        <v>20</v>
      </c>
      <c r="K7" s="108">
        <v>4.8</v>
      </c>
      <c r="L7" s="109">
        <v>2</v>
      </c>
      <c r="M7" s="50">
        <f t="shared" si="0"/>
        <v>200</v>
      </c>
      <c r="N7" s="50">
        <f t="shared" ref="N7:N70" si="11">IF(J7&lt;&gt;"WON","",M7*K7)</f>
        <v>960</v>
      </c>
      <c r="O7" s="50">
        <f t="shared" ref="O7:O70" si="12">IF(N7="",M7*-1,N7-M7)</f>
        <v>760</v>
      </c>
      <c r="P7" s="51">
        <f t="shared" ref="P7:P70" si="13">P6+O7</f>
        <v>10360</v>
      </c>
      <c r="Q7" s="13">
        <f t="shared" si="4"/>
        <v>100</v>
      </c>
      <c r="R7" s="13">
        <f t="shared" ref="R7:R70" si="14">IF(OR(K7="",K8=""),"",((K7*Q7)*K8))</f>
        <v>2640</v>
      </c>
      <c r="S7" s="14">
        <f t="shared" ref="S7:S70" si="15">IF(R7="",Q7*-1,R7-Q7)</f>
        <v>2540</v>
      </c>
      <c r="T7" s="14">
        <f t="shared" ref="T7:T70" si="16">T6+S7</f>
        <v>12340</v>
      </c>
      <c r="U7" s="67">
        <f t="shared" si="8"/>
        <v>100</v>
      </c>
      <c r="V7" s="67">
        <f t="shared" ref="V7:V70" si="17">IF(OR(L7="",L8=""),"",((L7*U7)*L8))</f>
        <v>320</v>
      </c>
      <c r="W7" s="67">
        <f t="shared" ref="W7:W70" si="18">IF(V7="",U7*-1,V7-U7)</f>
        <v>220</v>
      </c>
      <c r="X7" s="67">
        <f t="shared" ref="X7:X70" si="19">X6+W7</f>
        <v>5722</v>
      </c>
    </row>
    <row r="8" spans="2:24" x14ac:dyDescent="0.25">
      <c r="B8" s="15">
        <v>4</v>
      </c>
      <c r="C8" s="6">
        <v>42959</v>
      </c>
      <c r="D8" s="7">
        <v>0.60763888888888895</v>
      </c>
      <c r="E8" s="112" t="s">
        <v>233</v>
      </c>
      <c r="F8" s="9" t="s">
        <v>24</v>
      </c>
      <c r="G8" s="15">
        <v>5</v>
      </c>
      <c r="H8" s="9">
        <v>6</v>
      </c>
      <c r="I8" s="9" t="s">
        <v>235</v>
      </c>
      <c r="J8" s="9" t="s">
        <v>20</v>
      </c>
      <c r="K8" s="108">
        <v>5.5</v>
      </c>
      <c r="L8" s="109">
        <v>1.6</v>
      </c>
      <c r="M8" s="50">
        <f t="shared" si="0"/>
        <v>200</v>
      </c>
      <c r="N8" s="50">
        <f t="shared" si="11"/>
        <v>1100</v>
      </c>
      <c r="O8" s="50">
        <f t="shared" si="12"/>
        <v>900</v>
      </c>
      <c r="P8" s="51">
        <f t="shared" si="13"/>
        <v>11260</v>
      </c>
      <c r="Q8" s="13">
        <f t="shared" si="4"/>
        <v>100</v>
      </c>
      <c r="R8" s="13" t="str">
        <f t="shared" si="14"/>
        <v/>
      </c>
      <c r="S8" s="14">
        <f t="shared" si="15"/>
        <v>-100</v>
      </c>
      <c r="T8" s="14">
        <f t="shared" si="16"/>
        <v>12240</v>
      </c>
      <c r="U8" s="67">
        <f t="shared" si="8"/>
        <v>100</v>
      </c>
      <c r="V8" s="67" t="str">
        <f t="shared" si="17"/>
        <v/>
      </c>
      <c r="W8" s="67">
        <f t="shared" si="18"/>
        <v>-100</v>
      </c>
      <c r="X8" s="67">
        <f t="shared" si="19"/>
        <v>5622</v>
      </c>
    </row>
    <row r="9" spans="2:24" x14ac:dyDescent="0.25">
      <c r="B9" s="15">
        <v>5</v>
      </c>
      <c r="C9" s="6">
        <v>42959</v>
      </c>
      <c r="D9" s="7">
        <v>0.66319444444444442</v>
      </c>
      <c r="E9" s="112" t="s">
        <v>232</v>
      </c>
      <c r="F9" s="9" t="s">
        <v>24</v>
      </c>
      <c r="G9" s="15">
        <v>7</v>
      </c>
      <c r="H9" s="9">
        <v>5</v>
      </c>
      <c r="I9" s="9" t="s">
        <v>29</v>
      </c>
      <c r="J9" s="9"/>
      <c r="K9" s="108"/>
      <c r="L9" s="109"/>
      <c r="M9" s="50">
        <f t="shared" si="0"/>
        <v>200</v>
      </c>
      <c r="N9" s="50" t="str">
        <f t="shared" si="11"/>
        <v/>
      </c>
      <c r="O9" s="50">
        <f t="shared" si="12"/>
        <v>-200</v>
      </c>
      <c r="P9" s="51">
        <f t="shared" si="13"/>
        <v>11060</v>
      </c>
      <c r="Q9" s="13">
        <f t="shared" si="4"/>
        <v>100</v>
      </c>
      <c r="R9" s="13" t="str">
        <f t="shared" si="14"/>
        <v/>
      </c>
      <c r="S9" s="14">
        <f t="shared" si="15"/>
        <v>-100</v>
      </c>
      <c r="T9" s="14">
        <f t="shared" si="16"/>
        <v>12140</v>
      </c>
      <c r="U9" s="67">
        <f t="shared" si="8"/>
        <v>100</v>
      </c>
      <c r="V9" s="67" t="str">
        <f t="shared" si="17"/>
        <v/>
      </c>
      <c r="W9" s="67">
        <f t="shared" si="18"/>
        <v>-100</v>
      </c>
      <c r="X9" s="67">
        <f t="shared" si="19"/>
        <v>5522</v>
      </c>
    </row>
    <row r="10" spans="2:24" x14ac:dyDescent="0.25">
      <c r="B10" s="15">
        <v>6</v>
      </c>
      <c r="C10" s="6">
        <v>42966</v>
      </c>
      <c r="D10" s="7">
        <v>0.62430555555555556</v>
      </c>
      <c r="E10" s="113" t="s">
        <v>263</v>
      </c>
      <c r="F10" s="9" t="s">
        <v>21</v>
      </c>
      <c r="G10" s="15">
        <v>6</v>
      </c>
      <c r="H10" s="9">
        <v>7</v>
      </c>
      <c r="I10" s="9" t="s">
        <v>30</v>
      </c>
      <c r="J10" s="9" t="s">
        <v>20</v>
      </c>
      <c r="K10" s="108">
        <v>1.1000000000000001</v>
      </c>
      <c r="L10" s="109">
        <v>1.04</v>
      </c>
      <c r="M10" s="50">
        <f t="shared" si="0"/>
        <v>200</v>
      </c>
      <c r="N10" s="50">
        <f t="shared" si="11"/>
        <v>220.00000000000003</v>
      </c>
      <c r="O10" s="50">
        <f t="shared" si="12"/>
        <v>20.000000000000028</v>
      </c>
      <c r="P10" s="51">
        <f t="shared" si="13"/>
        <v>11080</v>
      </c>
      <c r="Q10" s="13">
        <f t="shared" si="4"/>
        <v>100</v>
      </c>
      <c r="R10" s="13">
        <f t="shared" si="14"/>
        <v>308</v>
      </c>
      <c r="S10" s="14">
        <f t="shared" si="15"/>
        <v>208</v>
      </c>
      <c r="T10" s="14">
        <f t="shared" si="16"/>
        <v>12348</v>
      </c>
      <c r="U10" s="67">
        <f t="shared" si="8"/>
        <v>100</v>
      </c>
      <c r="V10" s="67">
        <f t="shared" si="17"/>
        <v>156</v>
      </c>
      <c r="W10" s="67">
        <f t="shared" si="18"/>
        <v>56</v>
      </c>
      <c r="X10" s="67">
        <f t="shared" si="19"/>
        <v>5578</v>
      </c>
    </row>
    <row r="11" spans="2:24" x14ac:dyDescent="0.25">
      <c r="B11" s="15">
        <v>7</v>
      </c>
      <c r="C11" s="6">
        <v>42966</v>
      </c>
      <c r="D11" s="7">
        <v>0.66666666666666663</v>
      </c>
      <c r="E11" s="112" t="s">
        <v>233</v>
      </c>
      <c r="F11" s="9" t="s">
        <v>31</v>
      </c>
      <c r="G11" s="15">
        <v>7</v>
      </c>
      <c r="H11" s="9">
        <v>2</v>
      </c>
      <c r="I11" s="9" t="s">
        <v>32</v>
      </c>
      <c r="J11" s="9" t="s">
        <v>20</v>
      </c>
      <c r="K11" s="108">
        <v>2.8</v>
      </c>
      <c r="L11" s="109">
        <v>1.5</v>
      </c>
      <c r="M11" s="50">
        <f t="shared" si="0"/>
        <v>200</v>
      </c>
      <c r="N11" s="50">
        <f t="shared" si="11"/>
        <v>560</v>
      </c>
      <c r="O11" s="50">
        <f t="shared" si="12"/>
        <v>360</v>
      </c>
      <c r="P11" s="51">
        <f t="shared" si="13"/>
        <v>11440</v>
      </c>
      <c r="Q11" s="13">
        <f t="shared" si="4"/>
        <v>100</v>
      </c>
      <c r="R11" s="13" t="str">
        <f t="shared" si="14"/>
        <v/>
      </c>
      <c r="S11" s="14">
        <f t="shared" si="15"/>
        <v>-100</v>
      </c>
      <c r="T11" s="14">
        <f t="shared" si="16"/>
        <v>12248</v>
      </c>
      <c r="U11" s="67">
        <f t="shared" si="8"/>
        <v>100</v>
      </c>
      <c r="V11" s="67">
        <f t="shared" si="17"/>
        <v>285</v>
      </c>
      <c r="W11" s="67">
        <f t="shared" si="18"/>
        <v>185</v>
      </c>
      <c r="X11" s="67">
        <f t="shared" si="19"/>
        <v>5763</v>
      </c>
    </row>
    <row r="12" spans="2:24" x14ac:dyDescent="0.25">
      <c r="B12" s="15">
        <v>8</v>
      </c>
      <c r="C12" s="6">
        <v>42966</v>
      </c>
      <c r="D12" s="7">
        <v>0.69444444444444453</v>
      </c>
      <c r="E12" s="112" t="s">
        <v>233</v>
      </c>
      <c r="F12" s="9" t="s">
        <v>31</v>
      </c>
      <c r="G12" s="15">
        <v>8</v>
      </c>
      <c r="H12" s="9">
        <v>11</v>
      </c>
      <c r="I12" s="9" t="s">
        <v>33</v>
      </c>
      <c r="J12" s="9" t="s">
        <v>23</v>
      </c>
      <c r="K12" s="108"/>
      <c r="L12" s="109">
        <v>1.9</v>
      </c>
      <c r="M12" s="50">
        <f t="shared" si="0"/>
        <v>200</v>
      </c>
      <c r="N12" s="50" t="str">
        <f t="shared" si="11"/>
        <v/>
      </c>
      <c r="O12" s="50">
        <f t="shared" si="12"/>
        <v>-200</v>
      </c>
      <c r="P12" s="51">
        <f t="shared" si="13"/>
        <v>11240</v>
      </c>
      <c r="Q12" s="13">
        <f t="shared" si="4"/>
        <v>100</v>
      </c>
      <c r="R12" s="13" t="str">
        <f t="shared" si="14"/>
        <v/>
      </c>
      <c r="S12" s="14">
        <f t="shared" si="15"/>
        <v>-100</v>
      </c>
      <c r="T12" s="14">
        <f t="shared" si="16"/>
        <v>12148</v>
      </c>
      <c r="U12" s="67">
        <f t="shared" si="8"/>
        <v>100</v>
      </c>
      <c r="V12" s="67">
        <f t="shared" si="17"/>
        <v>418.00000000000006</v>
      </c>
      <c r="W12" s="67">
        <f t="shared" si="18"/>
        <v>318.00000000000006</v>
      </c>
      <c r="X12" s="67">
        <f t="shared" si="19"/>
        <v>6081</v>
      </c>
    </row>
    <row r="13" spans="2:24" x14ac:dyDescent="0.25">
      <c r="B13" s="15">
        <v>9</v>
      </c>
      <c r="C13" s="6">
        <v>42973</v>
      </c>
      <c r="D13" s="7">
        <v>0.72222222222222221</v>
      </c>
      <c r="E13" s="112" t="s">
        <v>232</v>
      </c>
      <c r="F13" s="9" t="s">
        <v>36</v>
      </c>
      <c r="G13" s="15">
        <v>9</v>
      </c>
      <c r="H13" s="9">
        <v>10</v>
      </c>
      <c r="I13" s="9" t="s">
        <v>37</v>
      </c>
      <c r="J13" s="9" t="s">
        <v>23</v>
      </c>
      <c r="K13" s="108"/>
      <c r="L13" s="109">
        <v>2.2000000000000002</v>
      </c>
      <c r="M13" s="50">
        <f t="shared" si="0"/>
        <v>200</v>
      </c>
      <c r="N13" s="50" t="str">
        <f t="shared" si="11"/>
        <v/>
      </c>
      <c r="O13" s="50">
        <f t="shared" si="12"/>
        <v>-200</v>
      </c>
      <c r="P13" s="51">
        <f t="shared" si="13"/>
        <v>11040</v>
      </c>
      <c r="Q13" s="13">
        <f t="shared" si="4"/>
        <v>100</v>
      </c>
      <c r="R13" s="13" t="str">
        <f t="shared" si="14"/>
        <v/>
      </c>
      <c r="S13" s="14">
        <f t="shared" si="15"/>
        <v>-100</v>
      </c>
      <c r="T13" s="14">
        <f t="shared" si="16"/>
        <v>12048</v>
      </c>
      <c r="U13" s="67">
        <f t="shared" si="8"/>
        <v>100</v>
      </c>
      <c r="V13" s="67">
        <f t="shared" si="17"/>
        <v>396.00000000000006</v>
      </c>
      <c r="W13" s="67">
        <f t="shared" si="18"/>
        <v>296.00000000000006</v>
      </c>
      <c r="X13" s="67">
        <f t="shared" si="19"/>
        <v>6377</v>
      </c>
    </row>
    <row r="14" spans="2:24" x14ac:dyDescent="0.25">
      <c r="B14" s="15">
        <v>10</v>
      </c>
      <c r="C14" s="6">
        <v>42980</v>
      </c>
      <c r="D14" s="7">
        <v>0.54166666666666663</v>
      </c>
      <c r="E14" s="112" t="s">
        <v>233</v>
      </c>
      <c r="F14" s="9" t="s">
        <v>31</v>
      </c>
      <c r="G14" s="15">
        <v>2</v>
      </c>
      <c r="H14" s="9">
        <v>8</v>
      </c>
      <c r="I14" s="9" t="s">
        <v>40</v>
      </c>
      <c r="J14" s="9" t="s">
        <v>20</v>
      </c>
      <c r="K14" s="108">
        <v>4.5999999999999996</v>
      </c>
      <c r="L14" s="109">
        <v>1.8</v>
      </c>
      <c r="M14" s="50">
        <f t="shared" si="0"/>
        <v>200</v>
      </c>
      <c r="N14" s="50">
        <f t="shared" si="11"/>
        <v>919.99999999999989</v>
      </c>
      <c r="O14" s="50">
        <f t="shared" si="12"/>
        <v>719.99999999999989</v>
      </c>
      <c r="P14" s="51">
        <f t="shared" si="13"/>
        <v>11760</v>
      </c>
      <c r="Q14" s="13">
        <f t="shared" si="4"/>
        <v>100</v>
      </c>
      <c r="R14" s="13" t="str">
        <f t="shared" si="14"/>
        <v/>
      </c>
      <c r="S14" s="14">
        <f t="shared" si="15"/>
        <v>-100</v>
      </c>
      <c r="T14" s="14">
        <f t="shared" si="16"/>
        <v>11948</v>
      </c>
      <c r="U14" s="67">
        <f t="shared" si="8"/>
        <v>100</v>
      </c>
      <c r="V14" s="67" t="str">
        <f t="shared" si="17"/>
        <v/>
      </c>
      <c r="W14" s="67">
        <f t="shared" si="18"/>
        <v>-100</v>
      </c>
      <c r="X14" s="67">
        <f t="shared" si="19"/>
        <v>6277</v>
      </c>
    </row>
    <row r="15" spans="2:24" x14ac:dyDescent="0.25">
      <c r="B15" s="15">
        <v>11</v>
      </c>
      <c r="C15" s="6">
        <v>42980</v>
      </c>
      <c r="D15" s="7">
        <v>0.5541666666666667</v>
      </c>
      <c r="E15" s="113" t="s">
        <v>263</v>
      </c>
      <c r="F15" s="9" t="s">
        <v>21</v>
      </c>
      <c r="G15" s="15">
        <v>3</v>
      </c>
      <c r="H15" s="9">
        <v>4</v>
      </c>
      <c r="I15" s="9" t="s">
        <v>41</v>
      </c>
      <c r="J15" s="9"/>
      <c r="K15" s="108"/>
      <c r="L15" s="109"/>
      <c r="M15" s="50">
        <f t="shared" si="0"/>
        <v>200</v>
      </c>
      <c r="N15" s="50" t="str">
        <f t="shared" si="11"/>
        <v/>
      </c>
      <c r="O15" s="50">
        <f t="shared" si="12"/>
        <v>-200</v>
      </c>
      <c r="P15" s="51">
        <f t="shared" si="13"/>
        <v>11560</v>
      </c>
      <c r="Q15" s="13">
        <f t="shared" si="4"/>
        <v>100</v>
      </c>
      <c r="R15" s="13" t="str">
        <f t="shared" si="14"/>
        <v/>
      </c>
      <c r="S15" s="14">
        <f t="shared" si="15"/>
        <v>-100</v>
      </c>
      <c r="T15" s="14">
        <f t="shared" si="16"/>
        <v>11848</v>
      </c>
      <c r="U15" s="67">
        <f t="shared" si="8"/>
        <v>100</v>
      </c>
      <c r="V15" s="67" t="str">
        <f t="shared" si="17"/>
        <v/>
      </c>
      <c r="W15" s="67">
        <f t="shared" si="18"/>
        <v>-100</v>
      </c>
      <c r="X15" s="67">
        <f t="shared" si="19"/>
        <v>6177</v>
      </c>
    </row>
    <row r="16" spans="2:24" x14ac:dyDescent="0.25">
      <c r="B16" s="15">
        <v>12</v>
      </c>
      <c r="C16" s="6">
        <v>42980</v>
      </c>
      <c r="D16" s="7">
        <v>0.64583333333333337</v>
      </c>
      <c r="E16" s="112" t="s">
        <v>233</v>
      </c>
      <c r="F16" s="9" t="s">
        <v>31</v>
      </c>
      <c r="G16" s="15">
        <v>6</v>
      </c>
      <c r="H16" s="9">
        <v>4</v>
      </c>
      <c r="I16" s="9" t="s">
        <v>42</v>
      </c>
      <c r="J16" s="9"/>
      <c r="K16" s="108"/>
      <c r="L16" s="109"/>
      <c r="M16" s="50">
        <f t="shared" si="0"/>
        <v>200</v>
      </c>
      <c r="N16" s="50" t="str">
        <f t="shared" si="11"/>
        <v/>
      </c>
      <c r="O16" s="50">
        <f t="shared" si="12"/>
        <v>-200</v>
      </c>
      <c r="P16" s="51">
        <f t="shared" si="13"/>
        <v>11360</v>
      </c>
      <c r="Q16" s="13">
        <f t="shared" si="4"/>
        <v>100</v>
      </c>
      <c r="R16" s="13" t="str">
        <f t="shared" si="14"/>
        <v/>
      </c>
      <c r="S16" s="14">
        <f t="shared" si="15"/>
        <v>-100</v>
      </c>
      <c r="T16" s="14">
        <f t="shared" si="16"/>
        <v>11748</v>
      </c>
      <c r="U16" s="67">
        <f t="shared" si="8"/>
        <v>100</v>
      </c>
      <c r="V16" s="67" t="str">
        <f t="shared" si="17"/>
        <v/>
      </c>
      <c r="W16" s="67">
        <f t="shared" si="18"/>
        <v>-100</v>
      </c>
      <c r="X16" s="67">
        <f t="shared" si="19"/>
        <v>6077</v>
      </c>
    </row>
    <row r="17" spans="2:24" x14ac:dyDescent="0.25">
      <c r="B17" s="15">
        <v>13</v>
      </c>
      <c r="C17" s="6">
        <v>42980</v>
      </c>
      <c r="D17" s="7">
        <v>0.67361111111111116</v>
      </c>
      <c r="E17" s="112" t="s">
        <v>232</v>
      </c>
      <c r="F17" s="9" t="s">
        <v>31</v>
      </c>
      <c r="G17" s="15">
        <v>7</v>
      </c>
      <c r="H17" s="9">
        <v>5</v>
      </c>
      <c r="I17" s="9" t="s">
        <v>43</v>
      </c>
      <c r="J17" s="9" t="s">
        <v>20</v>
      </c>
      <c r="K17" s="108">
        <v>2.4500000000000002</v>
      </c>
      <c r="L17" s="109">
        <v>1.4</v>
      </c>
      <c r="M17" s="50">
        <f t="shared" si="0"/>
        <v>200</v>
      </c>
      <c r="N17" s="50">
        <f t="shared" si="11"/>
        <v>490.00000000000006</v>
      </c>
      <c r="O17" s="50">
        <f t="shared" si="12"/>
        <v>290.00000000000006</v>
      </c>
      <c r="P17" s="51">
        <f t="shared" si="13"/>
        <v>11650</v>
      </c>
      <c r="Q17" s="13">
        <f t="shared" si="4"/>
        <v>100</v>
      </c>
      <c r="R17" s="13" t="str">
        <f t="shared" si="14"/>
        <v/>
      </c>
      <c r="S17" s="14">
        <f t="shared" si="15"/>
        <v>-100</v>
      </c>
      <c r="T17" s="14">
        <f t="shared" si="16"/>
        <v>11648</v>
      </c>
      <c r="U17" s="67">
        <f t="shared" si="8"/>
        <v>100</v>
      </c>
      <c r="V17" s="67">
        <f t="shared" si="17"/>
        <v>224</v>
      </c>
      <c r="W17" s="67">
        <f t="shared" si="18"/>
        <v>124</v>
      </c>
      <c r="X17" s="67">
        <f t="shared" si="19"/>
        <v>6201</v>
      </c>
    </row>
    <row r="18" spans="2:24" x14ac:dyDescent="0.25">
      <c r="B18" s="15">
        <v>14</v>
      </c>
      <c r="C18" s="6">
        <v>42980</v>
      </c>
      <c r="D18" s="7">
        <v>0.6875</v>
      </c>
      <c r="E18" s="113" t="s">
        <v>263</v>
      </c>
      <c r="F18" s="9" t="s">
        <v>21</v>
      </c>
      <c r="G18" s="15">
        <v>8</v>
      </c>
      <c r="H18" s="9">
        <v>7</v>
      </c>
      <c r="I18" s="9" t="s">
        <v>44</v>
      </c>
      <c r="J18" s="9" t="s">
        <v>28</v>
      </c>
      <c r="K18" s="108"/>
      <c r="L18" s="109">
        <v>1.6</v>
      </c>
      <c r="M18" s="50">
        <f t="shared" si="0"/>
        <v>200</v>
      </c>
      <c r="N18" s="50" t="str">
        <f t="shared" si="11"/>
        <v/>
      </c>
      <c r="O18" s="50">
        <f t="shared" si="12"/>
        <v>-200</v>
      </c>
      <c r="P18" s="51">
        <f t="shared" si="13"/>
        <v>11450</v>
      </c>
      <c r="Q18" s="13">
        <f t="shared" si="4"/>
        <v>100</v>
      </c>
      <c r="R18" s="13" t="str">
        <f t="shared" si="14"/>
        <v/>
      </c>
      <c r="S18" s="14">
        <f t="shared" si="15"/>
        <v>-100</v>
      </c>
      <c r="T18" s="14">
        <f t="shared" si="16"/>
        <v>11548</v>
      </c>
      <c r="U18" s="67">
        <f t="shared" si="8"/>
        <v>100</v>
      </c>
      <c r="V18" s="67">
        <f t="shared" si="17"/>
        <v>352</v>
      </c>
      <c r="W18" s="67">
        <f t="shared" si="18"/>
        <v>252</v>
      </c>
      <c r="X18" s="67">
        <f t="shared" si="19"/>
        <v>6453</v>
      </c>
    </row>
    <row r="19" spans="2:24" x14ac:dyDescent="0.25">
      <c r="B19" s="15">
        <v>15</v>
      </c>
      <c r="C19" s="6">
        <v>42980</v>
      </c>
      <c r="D19" s="7">
        <v>0.70138888888888884</v>
      </c>
      <c r="E19" s="112" t="s">
        <v>232</v>
      </c>
      <c r="F19" s="9" t="s">
        <v>31</v>
      </c>
      <c r="G19" s="15">
        <v>8</v>
      </c>
      <c r="H19" s="9">
        <v>9</v>
      </c>
      <c r="I19" s="9" t="s">
        <v>45</v>
      </c>
      <c r="J19" s="9" t="s">
        <v>20</v>
      </c>
      <c r="K19" s="108">
        <v>6</v>
      </c>
      <c r="L19" s="109">
        <v>2.2000000000000002</v>
      </c>
      <c r="M19" s="50">
        <f t="shared" si="0"/>
        <v>200</v>
      </c>
      <c r="N19" s="50">
        <f t="shared" si="11"/>
        <v>1200</v>
      </c>
      <c r="O19" s="50">
        <f t="shared" si="12"/>
        <v>1000</v>
      </c>
      <c r="P19" s="51">
        <f t="shared" si="13"/>
        <v>12450</v>
      </c>
      <c r="Q19" s="13">
        <f t="shared" si="4"/>
        <v>100</v>
      </c>
      <c r="R19" s="13" t="str">
        <f t="shared" si="14"/>
        <v/>
      </c>
      <c r="S19" s="14">
        <f t="shared" si="15"/>
        <v>-100</v>
      </c>
      <c r="T19" s="14">
        <f t="shared" si="16"/>
        <v>11448</v>
      </c>
      <c r="U19" s="67">
        <f t="shared" si="8"/>
        <v>100</v>
      </c>
      <c r="V19" s="67">
        <f t="shared" si="17"/>
        <v>286.00000000000006</v>
      </c>
      <c r="W19" s="67">
        <f t="shared" si="18"/>
        <v>186.00000000000006</v>
      </c>
      <c r="X19" s="67">
        <f t="shared" si="19"/>
        <v>6639</v>
      </c>
    </row>
    <row r="20" spans="2:24" x14ac:dyDescent="0.25">
      <c r="B20" s="15">
        <v>16</v>
      </c>
      <c r="C20" s="6">
        <v>42987</v>
      </c>
      <c r="D20" s="7">
        <v>0.6875</v>
      </c>
      <c r="E20" s="113" t="s">
        <v>263</v>
      </c>
      <c r="F20" s="9" t="s">
        <v>27</v>
      </c>
      <c r="G20" s="15">
        <v>8</v>
      </c>
      <c r="H20" s="9">
        <v>4</v>
      </c>
      <c r="I20" s="9" t="s">
        <v>52</v>
      </c>
      <c r="J20" s="9" t="s">
        <v>23</v>
      </c>
      <c r="K20" s="108"/>
      <c r="L20" s="109">
        <v>1.3</v>
      </c>
      <c r="M20" s="50">
        <f t="shared" si="0"/>
        <v>200</v>
      </c>
      <c r="N20" s="50" t="str">
        <f t="shared" si="11"/>
        <v/>
      </c>
      <c r="O20" s="50">
        <f t="shared" si="12"/>
        <v>-200</v>
      </c>
      <c r="P20" s="51">
        <f t="shared" si="13"/>
        <v>12250</v>
      </c>
      <c r="Q20" s="13">
        <f t="shared" si="4"/>
        <v>100</v>
      </c>
      <c r="R20" s="13" t="str">
        <f t="shared" si="14"/>
        <v/>
      </c>
      <c r="S20" s="14">
        <f t="shared" si="15"/>
        <v>-100</v>
      </c>
      <c r="T20" s="14">
        <f t="shared" si="16"/>
        <v>11348</v>
      </c>
      <c r="U20" s="67">
        <f t="shared" si="8"/>
        <v>100</v>
      </c>
      <c r="V20" s="67">
        <f t="shared" si="17"/>
        <v>247</v>
      </c>
      <c r="W20" s="67">
        <f t="shared" si="18"/>
        <v>147</v>
      </c>
      <c r="X20" s="67">
        <f t="shared" si="19"/>
        <v>6786</v>
      </c>
    </row>
    <row r="21" spans="2:24" x14ac:dyDescent="0.25">
      <c r="B21" s="15">
        <v>17</v>
      </c>
      <c r="C21" s="6">
        <v>42994</v>
      </c>
      <c r="D21" s="7">
        <v>0.53333333333333333</v>
      </c>
      <c r="E21" s="113" t="s">
        <v>263</v>
      </c>
      <c r="F21" s="9" t="s">
        <v>21</v>
      </c>
      <c r="G21" s="15">
        <v>2</v>
      </c>
      <c r="H21" s="9">
        <v>3</v>
      </c>
      <c r="I21" s="9" t="s">
        <v>247</v>
      </c>
      <c r="J21" s="9" t="s">
        <v>20</v>
      </c>
      <c r="K21" s="108">
        <v>6</v>
      </c>
      <c r="L21" s="109">
        <v>1.9</v>
      </c>
      <c r="M21" s="50">
        <f t="shared" si="0"/>
        <v>200</v>
      </c>
      <c r="N21" s="50">
        <f t="shared" si="11"/>
        <v>1200</v>
      </c>
      <c r="O21" s="50">
        <f t="shared" si="12"/>
        <v>1000</v>
      </c>
      <c r="P21" s="51">
        <f t="shared" si="13"/>
        <v>13250</v>
      </c>
      <c r="Q21" s="13">
        <f t="shared" si="4"/>
        <v>100</v>
      </c>
      <c r="R21" s="13">
        <f t="shared" si="14"/>
        <v>2040</v>
      </c>
      <c r="S21" s="14">
        <f t="shared" si="15"/>
        <v>1940</v>
      </c>
      <c r="T21" s="14">
        <f t="shared" si="16"/>
        <v>13288</v>
      </c>
      <c r="U21" s="67">
        <f t="shared" si="8"/>
        <v>100</v>
      </c>
      <c r="V21" s="67">
        <f t="shared" si="17"/>
        <v>304</v>
      </c>
      <c r="W21" s="67">
        <f t="shared" si="18"/>
        <v>204</v>
      </c>
      <c r="X21" s="67">
        <f t="shared" si="19"/>
        <v>6990</v>
      </c>
    </row>
    <row r="22" spans="2:24" x14ac:dyDescent="0.25">
      <c r="B22" s="15">
        <v>18</v>
      </c>
      <c r="C22" s="6">
        <v>42994</v>
      </c>
      <c r="D22" s="7">
        <v>0.56944444444444442</v>
      </c>
      <c r="E22" s="112" t="s">
        <v>232</v>
      </c>
      <c r="F22" s="9" t="s">
        <v>24</v>
      </c>
      <c r="G22" s="15">
        <v>3</v>
      </c>
      <c r="H22" s="9">
        <v>14</v>
      </c>
      <c r="I22" s="9" t="s">
        <v>53</v>
      </c>
      <c r="J22" s="9" t="s">
        <v>20</v>
      </c>
      <c r="K22" s="108">
        <v>3.4</v>
      </c>
      <c r="L22" s="109">
        <v>1.6</v>
      </c>
      <c r="M22" s="50">
        <f t="shared" si="0"/>
        <v>200</v>
      </c>
      <c r="N22" s="50">
        <f t="shared" si="11"/>
        <v>680</v>
      </c>
      <c r="O22" s="50">
        <f t="shared" si="12"/>
        <v>480</v>
      </c>
      <c r="P22" s="51">
        <f t="shared" si="13"/>
        <v>13730</v>
      </c>
      <c r="Q22" s="13">
        <f t="shared" si="4"/>
        <v>100</v>
      </c>
      <c r="R22" s="13" t="str">
        <f t="shared" si="14"/>
        <v/>
      </c>
      <c r="S22" s="14">
        <f t="shared" si="15"/>
        <v>-100</v>
      </c>
      <c r="T22" s="14">
        <f t="shared" si="16"/>
        <v>13188</v>
      </c>
      <c r="U22" s="67">
        <f t="shared" si="8"/>
        <v>100</v>
      </c>
      <c r="V22" s="67" t="str">
        <f t="shared" si="17"/>
        <v/>
      </c>
      <c r="W22" s="67">
        <f t="shared" si="18"/>
        <v>-100</v>
      </c>
      <c r="X22" s="67">
        <f t="shared" si="19"/>
        <v>6890</v>
      </c>
    </row>
    <row r="23" spans="2:24" x14ac:dyDescent="0.25">
      <c r="B23" s="15">
        <v>19</v>
      </c>
      <c r="C23" s="6">
        <v>42994</v>
      </c>
      <c r="D23" s="7">
        <v>0.59375</v>
      </c>
      <c r="E23" s="112" t="s">
        <v>233</v>
      </c>
      <c r="F23" s="9" t="s">
        <v>24</v>
      </c>
      <c r="G23" s="15">
        <v>4</v>
      </c>
      <c r="H23" s="9">
        <v>9</v>
      </c>
      <c r="I23" s="9" t="s">
        <v>55</v>
      </c>
      <c r="J23" s="9"/>
      <c r="K23" s="108"/>
      <c r="L23" s="109"/>
      <c r="M23" s="50">
        <f t="shared" si="0"/>
        <v>200</v>
      </c>
      <c r="N23" s="50" t="str">
        <f t="shared" si="11"/>
        <v/>
      </c>
      <c r="O23" s="50">
        <f t="shared" si="12"/>
        <v>-200</v>
      </c>
      <c r="P23" s="51">
        <f t="shared" si="13"/>
        <v>13530</v>
      </c>
      <c r="Q23" s="13">
        <f t="shared" si="4"/>
        <v>100</v>
      </c>
      <c r="R23" s="13" t="str">
        <f t="shared" si="14"/>
        <v/>
      </c>
      <c r="S23" s="14">
        <f t="shared" si="15"/>
        <v>-100</v>
      </c>
      <c r="T23" s="14">
        <f t="shared" si="16"/>
        <v>13088</v>
      </c>
      <c r="U23" s="67">
        <f t="shared" si="8"/>
        <v>100</v>
      </c>
      <c r="V23" s="67" t="str">
        <f t="shared" si="17"/>
        <v/>
      </c>
      <c r="W23" s="67">
        <f t="shared" si="18"/>
        <v>-100</v>
      </c>
      <c r="X23" s="67">
        <f t="shared" si="19"/>
        <v>6790</v>
      </c>
    </row>
    <row r="24" spans="2:24" x14ac:dyDescent="0.25">
      <c r="B24" s="15">
        <v>20</v>
      </c>
      <c r="C24" s="6">
        <v>42994</v>
      </c>
      <c r="D24" s="7">
        <v>0.66180555555555554</v>
      </c>
      <c r="E24" s="113" t="s">
        <v>263</v>
      </c>
      <c r="F24" s="9" t="s">
        <v>21</v>
      </c>
      <c r="G24" s="15">
        <v>7</v>
      </c>
      <c r="H24" s="9">
        <v>2</v>
      </c>
      <c r="I24" s="9" t="s">
        <v>69</v>
      </c>
      <c r="J24" s="9" t="s">
        <v>20</v>
      </c>
      <c r="K24" s="108">
        <v>2.6</v>
      </c>
      <c r="L24" s="109">
        <v>1.4</v>
      </c>
      <c r="M24" s="50">
        <f t="shared" si="0"/>
        <v>200</v>
      </c>
      <c r="N24" s="50">
        <f t="shared" si="11"/>
        <v>520</v>
      </c>
      <c r="O24" s="50">
        <f t="shared" si="12"/>
        <v>320</v>
      </c>
      <c r="P24" s="51">
        <f t="shared" si="13"/>
        <v>13850</v>
      </c>
      <c r="Q24" s="13">
        <f t="shared" si="4"/>
        <v>100</v>
      </c>
      <c r="R24" s="13">
        <f t="shared" si="14"/>
        <v>1560</v>
      </c>
      <c r="S24" s="14">
        <f t="shared" si="15"/>
        <v>1460</v>
      </c>
      <c r="T24" s="14">
        <f t="shared" si="16"/>
        <v>14548</v>
      </c>
      <c r="U24" s="67">
        <f t="shared" si="8"/>
        <v>100</v>
      </c>
      <c r="V24" s="67">
        <f t="shared" si="17"/>
        <v>280</v>
      </c>
      <c r="W24" s="67">
        <f t="shared" si="18"/>
        <v>180</v>
      </c>
      <c r="X24" s="67">
        <f t="shared" si="19"/>
        <v>6970</v>
      </c>
    </row>
    <row r="25" spans="2:24" x14ac:dyDescent="0.25">
      <c r="B25" s="15">
        <v>21</v>
      </c>
      <c r="C25" s="6">
        <v>43001</v>
      </c>
      <c r="D25" s="7">
        <v>0.69097222222222221</v>
      </c>
      <c r="E25" s="113" t="s">
        <v>263</v>
      </c>
      <c r="F25" s="9" t="s">
        <v>27</v>
      </c>
      <c r="G25" s="15">
        <v>8</v>
      </c>
      <c r="H25" s="9">
        <v>4</v>
      </c>
      <c r="I25" s="9" t="s">
        <v>58</v>
      </c>
      <c r="J25" s="9" t="s">
        <v>20</v>
      </c>
      <c r="K25" s="108">
        <v>6</v>
      </c>
      <c r="L25" s="109">
        <v>2</v>
      </c>
      <c r="M25" s="50">
        <f t="shared" si="0"/>
        <v>200</v>
      </c>
      <c r="N25" s="50">
        <f t="shared" si="11"/>
        <v>1200</v>
      </c>
      <c r="O25" s="50">
        <f t="shared" si="12"/>
        <v>1000</v>
      </c>
      <c r="P25" s="51">
        <f t="shared" si="13"/>
        <v>14850</v>
      </c>
      <c r="Q25" s="13">
        <f t="shared" si="4"/>
        <v>100</v>
      </c>
      <c r="R25" s="13">
        <f t="shared" si="14"/>
        <v>2880</v>
      </c>
      <c r="S25" s="14">
        <f t="shared" si="15"/>
        <v>2780</v>
      </c>
      <c r="T25" s="14">
        <f t="shared" si="16"/>
        <v>17328</v>
      </c>
      <c r="U25" s="67">
        <f t="shared" si="8"/>
        <v>100</v>
      </c>
      <c r="V25" s="67">
        <f t="shared" si="17"/>
        <v>340</v>
      </c>
      <c r="W25" s="67">
        <f t="shared" si="18"/>
        <v>240</v>
      </c>
      <c r="X25" s="67">
        <f t="shared" si="19"/>
        <v>7210</v>
      </c>
    </row>
    <row r="26" spans="2:24" x14ac:dyDescent="0.25">
      <c r="B26" s="15">
        <v>22</v>
      </c>
      <c r="C26" s="6">
        <v>43001</v>
      </c>
      <c r="D26" s="7">
        <v>0.71527777777777779</v>
      </c>
      <c r="E26" s="113" t="s">
        <v>263</v>
      </c>
      <c r="F26" s="9" t="s">
        <v>27</v>
      </c>
      <c r="G26" s="15">
        <v>5</v>
      </c>
      <c r="H26" s="9">
        <v>5</v>
      </c>
      <c r="I26" s="9" t="s">
        <v>46</v>
      </c>
      <c r="J26" s="9" t="s">
        <v>20</v>
      </c>
      <c r="K26" s="108">
        <v>4.8</v>
      </c>
      <c r="L26" s="109">
        <v>1.7</v>
      </c>
      <c r="M26" s="50">
        <f t="shared" si="0"/>
        <v>200</v>
      </c>
      <c r="N26" s="50">
        <f t="shared" si="11"/>
        <v>960</v>
      </c>
      <c r="O26" s="50">
        <f t="shared" si="12"/>
        <v>760</v>
      </c>
      <c r="P26" s="51">
        <f t="shared" si="13"/>
        <v>15610</v>
      </c>
      <c r="Q26" s="13">
        <f t="shared" si="4"/>
        <v>100</v>
      </c>
      <c r="R26" s="13" t="str">
        <f t="shared" si="14"/>
        <v/>
      </c>
      <c r="S26" s="14">
        <f t="shared" si="15"/>
        <v>-100</v>
      </c>
      <c r="T26" s="14">
        <f t="shared" si="16"/>
        <v>17228</v>
      </c>
      <c r="U26" s="67">
        <f t="shared" si="8"/>
        <v>100</v>
      </c>
      <c r="V26" s="67">
        <f t="shared" si="17"/>
        <v>221</v>
      </c>
      <c r="W26" s="67">
        <f t="shared" si="18"/>
        <v>121</v>
      </c>
      <c r="X26" s="67">
        <f t="shared" si="19"/>
        <v>7331</v>
      </c>
    </row>
    <row r="27" spans="2:24" x14ac:dyDescent="0.25">
      <c r="B27" s="15">
        <v>23</v>
      </c>
      <c r="C27" s="6">
        <v>43001</v>
      </c>
      <c r="D27" s="7">
        <v>0.71875</v>
      </c>
      <c r="E27" s="113" t="s">
        <v>263</v>
      </c>
      <c r="F27" s="9" t="s">
        <v>27</v>
      </c>
      <c r="G27" s="15">
        <v>9</v>
      </c>
      <c r="H27" s="9">
        <v>5</v>
      </c>
      <c r="I27" s="9" t="s">
        <v>59</v>
      </c>
      <c r="J27" s="9" t="s">
        <v>28</v>
      </c>
      <c r="K27" s="108"/>
      <c r="L27" s="109">
        <v>1.3</v>
      </c>
      <c r="M27" s="50">
        <f t="shared" si="0"/>
        <v>200</v>
      </c>
      <c r="N27" s="50" t="str">
        <f t="shared" si="11"/>
        <v/>
      </c>
      <c r="O27" s="50">
        <f t="shared" si="12"/>
        <v>-200</v>
      </c>
      <c r="P27" s="51">
        <f t="shared" si="13"/>
        <v>15410</v>
      </c>
      <c r="Q27" s="13">
        <f t="shared" si="4"/>
        <v>100</v>
      </c>
      <c r="R27" s="13" t="str">
        <f t="shared" si="14"/>
        <v/>
      </c>
      <c r="S27" s="14">
        <f t="shared" si="15"/>
        <v>-100</v>
      </c>
      <c r="T27" s="14">
        <f t="shared" si="16"/>
        <v>17128</v>
      </c>
      <c r="U27" s="67">
        <f t="shared" si="8"/>
        <v>100</v>
      </c>
      <c r="V27" s="67">
        <f t="shared" si="17"/>
        <v>169</v>
      </c>
      <c r="W27" s="67">
        <f t="shared" si="18"/>
        <v>69</v>
      </c>
      <c r="X27" s="67">
        <f t="shared" si="19"/>
        <v>7400</v>
      </c>
    </row>
    <row r="28" spans="2:24" x14ac:dyDescent="0.25">
      <c r="B28" s="15">
        <v>24</v>
      </c>
      <c r="C28" s="6">
        <v>43008</v>
      </c>
      <c r="D28" s="7">
        <v>0.66666666666666663</v>
      </c>
      <c r="E28" s="113" t="s">
        <v>263</v>
      </c>
      <c r="F28" s="9" t="s">
        <v>21</v>
      </c>
      <c r="G28" s="15">
        <v>7</v>
      </c>
      <c r="H28" s="9">
        <v>1</v>
      </c>
      <c r="I28" s="9" t="s">
        <v>60</v>
      </c>
      <c r="J28" s="9" t="s">
        <v>20</v>
      </c>
      <c r="K28" s="108">
        <v>2.5</v>
      </c>
      <c r="L28" s="109">
        <v>1.3</v>
      </c>
      <c r="M28" s="50">
        <f t="shared" si="0"/>
        <v>200</v>
      </c>
      <c r="N28" s="50">
        <f t="shared" si="11"/>
        <v>500</v>
      </c>
      <c r="O28" s="50">
        <f t="shared" si="12"/>
        <v>300</v>
      </c>
      <c r="P28" s="51">
        <f t="shared" si="13"/>
        <v>15710</v>
      </c>
      <c r="Q28" s="13">
        <f t="shared" si="4"/>
        <v>100</v>
      </c>
      <c r="R28" s="13">
        <f t="shared" si="14"/>
        <v>450</v>
      </c>
      <c r="S28" s="14">
        <f t="shared" si="15"/>
        <v>350</v>
      </c>
      <c r="T28" s="14">
        <f t="shared" si="16"/>
        <v>17478</v>
      </c>
      <c r="U28" s="67">
        <f t="shared" si="8"/>
        <v>100</v>
      </c>
      <c r="V28" s="67">
        <f t="shared" si="17"/>
        <v>156</v>
      </c>
      <c r="W28" s="67">
        <f t="shared" si="18"/>
        <v>56</v>
      </c>
      <c r="X28" s="67">
        <f t="shared" si="19"/>
        <v>7456</v>
      </c>
    </row>
    <row r="29" spans="2:24" x14ac:dyDescent="0.25">
      <c r="B29" s="15">
        <v>25</v>
      </c>
      <c r="C29" s="6">
        <v>43022</v>
      </c>
      <c r="D29" s="7">
        <v>0.50347222222222221</v>
      </c>
      <c r="E29" s="113" t="s">
        <v>263</v>
      </c>
      <c r="F29" s="9" t="s">
        <v>21</v>
      </c>
      <c r="G29" s="15">
        <v>1</v>
      </c>
      <c r="H29" s="9">
        <v>12</v>
      </c>
      <c r="I29" s="9" t="s">
        <v>61</v>
      </c>
      <c r="J29" s="9" t="s">
        <v>20</v>
      </c>
      <c r="K29" s="108">
        <v>1.8</v>
      </c>
      <c r="L29" s="109">
        <v>1.2</v>
      </c>
      <c r="M29" s="50">
        <f t="shared" si="0"/>
        <v>200</v>
      </c>
      <c r="N29" s="50">
        <f t="shared" si="11"/>
        <v>360</v>
      </c>
      <c r="O29" s="50">
        <f t="shared" si="12"/>
        <v>160</v>
      </c>
      <c r="P29" s="51">
        <f t="shared" si="13"/>
        <v>15870</v>
      </c>
      <c r="Q29" s="13">
        <f t="shared" si="4"/>
        <v>100</v>
      </c>
      <c r="R29" s="13" t="str">
        <f t="shared" si="14"/>
        <v/>
      </c>
      <c r="S29" s="14">
        <f t="shared" si="15"/>
        <v>-100</v>
      </c>
      <c r="T29" s="14">
        <f t="shared" si="16"/>
        <v>17378</v>
      </c>
      <c r="U29" s="67">
        <f t="shared" si="8"/>
        <v>100</v>
      </c>
      <c r="V29" s="67">
        <f t="shared" si="17"/>
        <v>144</v>
      </c>
      <c r="W29" s="67">
        <f t="shared" si="18"/>
        <v>44</v>
      </c>
      <c r="X29" s="67">
        <f t="shared" si="19"/>
        <v>7500</v>
      </c>
    </row>
    <row r="30" spans="2:24" x14ac:dyDescent="0.25">
      <c r="B30" s="15">
        <v>26</v>
      </c>
      <c r="C30" s="6">
        <v>43022</v>
      </c>
      <c r="D30" s="7">
        <v>0.57638888888888895</v>
      </c>
      <c r="E30" s="113" t="s">
        <v>263</v>
      </c>
      <c r="F30" s="9" t="s">
        <v>21</v>
      </c>
      <c r="G30" s="15">
        <v>4</v>
      </c>
      <c r="H30" s="9">
        <v>11</v>
      </c>
      <c r="I30" s="9" t="s">
        <v>63</v>
      </c>
      <c r="J30" s="9" t="s">
        <v>23</v>
      </c>
      <c r="K30" s="108"/>
      <c r="L30" s="109">
        <v>1.2</v>
      </c>
      <c r="M30" s="50">
        <f t="shared" si="0"/>
        <v>200</v>
      </c>
      <c r="N30" s="50" t="str">
        <f t="shared" si="11"/>
        <v/>
      </c>
      <c r="O30" s="50">
        <f t="shared" si="12"/>
        <v>-200</v>
      </c>
      <c r="P30" s="51">
        <f t="shared" si="13"/>
        <v>15670</v>
      </c>
      <c r="Q30" s="13">
        <f t="shared" si="4"/>
        <v>100</v>
      </c>
      <c r="R30" s="13" t="str">
        <f t="shared" si="14"/>
        <v/>
      </c>
      <c r="S30" s="14">
        <f t="shared" si="15"/>
        <v>-100</v>
      </c>
      <c r="T30" s="14">
        <f t="shared" si="16"/>
        <v>17278</v>
      </c>
      <c r="U30" s="67">
        <f t="shared" si="8"/>
        <v>100</v>
      </c>
      <c r="V30" s="67">
        <f t="shared" si="17"/>
        <v>132</v>
      </c>
      <c r="W30" s="67">
        <f t="shared" si="18"/>
        <v>32</v>
      </c>
      <c r="X30" s="67">
        <f t="shared" si="19"/>
        <v>7532</v>
      </c>
    </row>
    <row r="31" spans="2:24" x14ac:dyDescent="0.25">
      <c r="B31" s="15">
        <v>27</v>
      </c>
      <c r="C31" s="6">
        <v>43022</v>
      </c>
      <c r="D31" s="7">
        <v>0.70486111111111116</v>
      </c>
      <c r="E31" s="113" t="s">
        <v>263</v>
      </c>
      <c r="F31" s="9" t="s">
        <v>21</v>
      </c>
      <c r="G31" s="15">
        <v>9</v>
      </c>
      <c r="H31" s="9">
        <v>1</v>
      </c>
      <c r="I31" s="9" t="s">
        <v>60</v>
      </c>
      <c r="J31" s="9" t="s">
        <v>23</v>
      </c>
      <c r="K31" s="108"/>
      <c r="L31" s="109">
        <v>1.1000000000000001</v>
      </c>
      <c r="M31" s="50">
        <f t="shared" si="0"/>
        <v>200</v>
      </c>
      <c r="N31" s="50" t="str">
        <f t="shared" si="11"/>
        <v/>
      </c>
      <c r="O31" s="50">
        <f t="shared" si="12"/>
        <v>-200</v>
      </c>
      <c r="P31" s="51">
        <f t="shared" si="13"/>
        <v>15470</v>
      </c>
      <c r="Q31" s="13">
        <f t="shared" si="4"/>
        <v>100</v>
      </c>
      <c r="R31" s="13" t="str">
        <f t="shared" si="14"/>
        <v/>
      </c>
      <c r="S31" s="14">
        <f t="shared" si="15"/>
        <v>-100</v>
      </c>
      <c r="T31" s="14">
        <f t="shared" si="16"/>
        <v>17178</v>
      </c>
      <c r="U31" s="67">
        <f t="shared" si="8"/>
        <v>100</v>
      </c>
      <c r="V31" s="67">
        <f t="shared" si="17"/>
        <v>198.00000000000003</v>
      </c>
      <c r="W31" s="67">
        <f t="shared" si="18"/>
        <v>98.000000000000028</v>
      </c>
      <c r="X31" s="67">
        <f t="shared" si="19"/>
        <v>7630</v>
      </c>
    </row>
    <row r="32" spans="2:24" x14ac:dyDescent="0.25">
      <c r="B32" s="15">
        <v>28</v>
      </c>
      <c r="C32" s="6">
        <v>43022</v>
      </c>
      <c r="D32" s="7">
        <v>0.73958333333333337</v>
      </c>
      <c r="E32" s="112" t="s">
        <v>233</v>
      </c>
      <c r="F32" s="9" t="s">
        <v>31</v>
      </c>
      <c r="G32" s="15">
        <v>10</v>
      </c>
      <c r="H32" s="9">
        <v>11</v>
      </c>
      <c r="I32" s="9" t="s">
        <v>115</v>
      </c>
      <c r="J32" s="9" t="s">
        <v>20</v>
      </c>
      <c r="K32" s="108">
        <v>5.5</v>
      </c>
      <c r="L32" s="109">
        <v>1.8</v>
      </c>
      <c r="M32" s="50">
        <f t="shared" si="0"/>
        <v>200</v>
      </c>
      <c r="N32" s="50">
        <f t="shared" si="11"/>
        <v>1100</v>
      </c>
      <c r="O32" s="50">
        <f t="shared" si="12"/>
        <v>900</v>
      </c>
      <c r="P32" s="51">
        <f t="shared" si="13"/>
        <v>16370</v>
      </c>
      <c r="Q32" s="13">
        <f t="shared" si="4"/>
        <v>100</v>
      </c>
      <c r="R32" s="13" t="str">
        <f t="shared" si="14"/>
        <v/>
      </c>
      <c r="S32" s="14">
        <f t="shared" si="15"/>
        <v>-100</v>
      </c>
      <c r="T32" s="14">
        <f t="shared" si="16"/>
        <v>17078</v>
      </c>
      <c r="U32" s="67">
        <f t="shared" si="8"/>
        <v>100</v>
      </c>
      <c r="V32" s="67" t="str">
        <f t="shared" si="17"/>
        <v/>
      </c>
      <c r="W32" s="67">
        <f t="shared" si="18"/>
        <v>-100</v>
      </c>
      <c r="X32" s="67">
        <f t="shared" si="19"/>
        <v>7530</v>
      </c>
    </row>
    <row r="33" spans="2:24" x14ac:dyDescent="0.25">
      <c r="B33" s="15">
        <v>29</v>
      </c>
      <c r="C33" s="6">
        <v>43026</v>
      </c>
      <c r="D33" s="7">
        <v>0.63194444444444442</v>
      </c>
      <c r="E33" s="112" t="s">
        <v>233</v>
      </c>
      <c r="F33" s="9" t="s">
        <v>31</v>
      </c>
      <c r="G33" s="15">
        <v>4</v>
      </c>
      <c r="H33" s="9">
        <v>6</v>
      </c>
      <c r="I33" s="9" t="s">
        <v>236</v>
      </c>
      <c r="J33" s="9"/>
      <c r="K33" s="108"/>
      <c r="L33" s="109"/>
      <c r="M33" s="50">
        <f t="shared" si="0"/>
        <v>200</v>
      </c>
      <c r="N33" s="50" t="str">
        <f t="shared" si="11"/>
        <v/>
      </c>
      <c r="O33" s="50">
        <f t="shared" si="12"/>
        <v>-200</v>
      </c>
      <c r="P33" s="51">
        <f t="shared" si="13"/>
        <v>16170</v>
      </c>
      <c r="Q33" s="13">
        <f t="shared" si="4"/>
        <v>100</v>
      </c>
      <c r="R33" s="13" t="str">
        <f t="shared" si="14"/>
        <v/>
      </c>
      <c r="S33" s="14">
        <f t="shared" si="15"/>
        <v>-100</v>
      </c>
      <c r="T33" s="14">
        <f t="shared" si="16"/>
        <v>16978</v>
      </c>
      <c r="U33" s="67">
        <f t="shared" si="8"/>
        <v>100</v>
      </c>
      <c r="V33" s="67" t="str">
        <f t="shared" si="17"/>
        <v/>
      </c>
      <c r="W33" s="67">
        <f t="shared" si="18"/>
        <v>-100</v>
      </c>
      <c r="X33" s="67">
        <f t="shared" si="19"/>
        <v>7430</v>
      </c>
    </row>
    <row r="34" spans="2:24" x14ac:dyDescent="0.25">
      <c r="B34" s="15">
        <v>30</v>
      </c>
      <c r="C34" s="6">
        <v>43026</v>
      </c>
      <c r="D34" s="7">
        <v>0.71180555555555547</v>
      </c>
      <c r="E34" s="112" t="s">
        <v>232</v>
      </c>
      <c r="F34" s="9" t="s">
        <v>31</v>
      </c>
      <c r="G34" s="15">
        <v>7</v>
      </c>
      <c r="H34" s="9">
        <v>8</v>
      </c>
      <c r="I34" s="9" t="s">
        <v>67</v>
      </c>
      <c r="J34" s="9" t="s">
        <v>20</v>
      </c>
      <c r="K34" s="108">
        <v>5.5</v>
      </c>
      <c r="L34" s="109">
        <v>2.1</v>
      </c>
      <c r="M34" s="50">
        <f t="shared" si="0"/>
        <v>200</v>
      </c>
      <c r="N34" s="50">
        <f t="shared" si="11"/>
        <v>1100</v>
      </c>
      <c r="O34" s="50">
        <f t="shared" si="12"/>
        <v>900</v>
      </c>
      <c r="P34" s="51">
        <f t="shared" si="13"/>
        <v>17070</v>
      </c>
      <c r="Q34" s="13">
        <f t="shared" si="4"/>
        <v>100</v>
      </c>
      <c r="R34" s="13" t="str">
        <f t="shared" si="14"/>
        <v/>
      </c>
      <c r="S34" s="14">
        <f t="shared" si="15"/>
        <v>-100</v>
      </c>
      <c r="T34" s="14">
        <f t="shared" si="16"/>
        <v>16878</v>
      </c>
      <c r="U34" s="67">
        <f t="shared" si="8"/>
        <v>100</v>
      </c>
      <c r="V34" s="67" t="str">
        <f t="shared" si="17"/>
        <v/>
      </c>
      <c r="W34" s="67">
        <f t="shared" si="18"/>
        <v>-100</v>
      </c>
      <c r="X34" s="67">
        <f t="shared" si="19"/>
        <v>7330</v>
      </c>
    </row>
    <row r="35" spans="2:24" x14ac:dyDescent="0.25">
      <c r="B35" s="15">
        <v>31</v>
      </c>
      <c r="C35" s="6">
        <v>43029</v>
      </c>
      <c r="D35" s="7">
        <v>0.63194444444444442</v>
      </c>
      <c r="E35" s="112" t="s">
        <v>233</v>
      </c>
      <c r="F35" s="9" t="s">
        <v>31</v>
      </c>
      <c r="G35" s="15">
        <v>6</v>
      </c>
      <c r="H35" s="9">
        <v>6</v>
      </c>
      <c r="I35" s="9" t="s">
        <v>47</v>
      </c>
      <c r="J35" s="9"/>
      <c r="K35" s="108"/>
      <c r="L35" s="109"/>
      <c r="M35" s="50">
        <f t="shared" si="0"/>
        <v>200</v>
      </c>
      <c r="N35" s="50" t="str">
        <f t="shared" si="11"/>
        <v/>
      </c>
      <c r="O35" s="50">
        <f t="shared" si="12"/>
        <v>-200</v>
      </c>
      <c r="P35" s="51">
        <f t="shared" si="13"/>
        <v>16870</v>
      </c>
      <c r="Q35" s="13">
        <f t="shared" si="4"/>
        <v>100</v>
      </c>
      <c r="R35" s="13" t="str">
        <f t="shared" si="14"/>
        <v/>
      </c>
      <c r="S35" s="14">
        <f t="shared" si="15"/>
        <v>-100</v>
      </c>
      <c r="T35" s="14">
        <f t="shared" si="16"/>
        <v>16778</v>
      </c>
      <c r="U35" s="67">
        <f t="shared" si="8"/>
        <v>100</v>
      </c>
      <c r="V35" s="67" t="str">
        <f t="shared" si="17"/>
        <v/>
      </c>
      <c r="W35" s="67">
        <f t="shared" si="18"/>
        <v>-100</v>
      </c>
      <c r="X35" s="67">
        <f t="shared" si="19"/>
        <v>7230</v>
      </c>
    </row>
    <row r="36" spans="2:24" x14ac:dyDescent="0.25">
      <c r="B36" s="15">
        <v>32</v>
      </c>
      <c r="C36" s="6">
        <v>43029</v>
      </c>
      <c r="D36" s="7">
        <v>0.65625</v>
      </c>
      <c r="E36" s="112" t="s">
        <v>232</v>
      </c>
      <c r="F36" s="9" t="s">
        <v>31</v>
      </c>
      <c r="G36" s="15">
        <v>7</v>
      </c>
      <c r="H36" s="9">
        <v>10</v>
      </c>
      <c r="I36" s="9" t="s">
        <v>222</v>
      </c>
      <c r="J36" s="9"/>
      <c r="K36" s="108"/>
      <c r="L36" s="109"/>
      <c r="M36" s="50">
        <f t="shared" si="0"/>
        <v>200</v>
      </c>
      <c r="N36" s="50" t="str">
        <f t="shared" si="11"/>
        <v/>
      </c>
      <c r="O36" s="50">
        <f t="shared" si="12"/>
        <v>-200</v>
      </c>
      <c r="P36" s="51">
        <f t="shared" si="13"/>
        <v>16670</v>
      </c>
      <c r="Q36" s="13">
        <f t="shared" si="4"/>
        <v>100</v>
      </c>
      <c r="R36" s="13" t="str">
        <f t="shared" si="14"/>
        <v/>
      </c>
      <c r="S36" s="14">
        <f t="shared" si="15"/>
        <v>-100</v>
      </c>
      <c r="T36" s="14">
        <f t="shared" si="16"/>
        <v>16678</v>
      </c>
      <c r="U36" s="67">
        <f t="shared" si="8"/>
        <v>100</v>
      </c>
      <c r="V36" s="67" t="str">
        <f t="shared" si="17"/>
        <v/>
      </c>
      <c r="W36" s="67">
        <f t="shared" si="18"/>
        <v>-100</v>
      </c>
      <c r="X36" s="67">
        <f t="shared" si="19"/>
        <v>7130</v>
      </c>
    </row>
    <row r="37" spans="2:24" x14ac:dyDescent="0.25">
      <c r="B37" s="15">
        <v>33</v>
      </c>
      <c r="C37" s="6">
        <v>43036</v>
      </c>
      <c r="D37" s="7">
        <v>0.52777777777777779</v>
      </c>
      <c r="E37" s="112" t="s">
        <v>233</v>
      </c>
      <c r="F37" s="9" t="s">
        <v>36</v>
      </c>
      <c r="G37" s="15">
        <v>2</v>
      </c>
      <c r="H37" s="9">
        <v>4</v>
      </c>
      <c r="I37" s="9" t="s">
        <v>237</v>
      </c>
      <c r="J37" s="9"/>
      <c r="K37" s="108"/>
      <c r="L37" s="109"/>
      <c r="M37" s="50">
        <f t="shared" si="0"/>
        <v>200</v>
      </c>
      <c r="N37" s="50" t="str">
        <f t="shared" si="11"/>
        <v/>
      </c>
      <c r="O37" s="50">
        <f t="shared" si="12"/>
        <v>-200</v>
      </c>
      <c r="P37" s="51">
        <f t="shared" si="13"/>
        <v>16470</v>
      </c>
      <c r="Q37" s="13">
        <f t="shared" si="4"/>
        <v>100</v>
      </c>
      <c r="R37" s="13" t="str">
        <f t="shared" si="14"/>
        <v/>
      </c>
      <c r="S37" s="14">
        <f t="shared" si="15"/>
        <v>-100</v>
      </c>
      <c r="T37" s="14">
        <f t="shared" si="16"/>
        <v>16578</v>
      </c>
      <c r="U37" s="67">
        <f t="shared" si="8"/>
        <v>100</v>
      </c>
      <c r="V37" s="67" t="str">
        <f t="shared" si="17"/>
        <v/>
      </c>
      <c r="W37" s="67">
        <f t="shared" si="18"/>
        <v>-100</v>
      </c>
      <c r="X37" s="67">
        <f t="shared" si="19"/>
        <v>7030</v>
      </c>
    </row>
    <row r="38" spans="2:24" x14ac:dyDescent="0.25">
      <c r="B38" s="15">
        <v>34</v>
      </c>
      <c r="C38" s="6">
        <v>43036</v>
      </c>
      <c r="D38" s="7">
        <v>0.66319444444444442</v>
      </c>
      <c r="E38" s="113" t="s">
        <v>263</v>
      </c>
      <c r="F38" s="9" t="s">
        <v>21</v>
      </c>
      <c r="G38" s="15">
        <v>6</v>
      </c>
      <c r="H38" s="9">
        <v>4</v>
      </c>
      <c r="I38" s="9" t="s">
        <v>66</v>
      </c>
      <c r="J38" s="9" t="s">
        <v>20</v>
      </c>
      <c r="K38" s="108">
        <v>5</v>
      </c>
      <c r="L38" s="109">
        <v>1.7</v>
      </c>
      <c r="M38" s="50">
        <f t="shared" si="0"/>
        <v>200</v>
      </c>
      <c r="N38" s="50">
        <f t="shared" si="11"/>
        <v>1000</v>
      </c>
      <c r="O38" s="50">
        <f t="shared" si="12"/>
        <v>800</v>
      </c>
      <c r="P38" s="51">
        <f t="shared" si="13"/>
        <v>17270</v>
      </c>
      <c r="Q38" s="13">
        <f t="shared" si="4"/>
        <v>100</v>
      </c>
      <c r="R38" s="13">
        <f t="shared" si="14"/>
        <v>2200</v>
      </c>
      <c r="S38" s="14">
        <f t="shared" si="15"/>
        <v>2100</v>
      </c>
      <c r="T38" s="14">
        <f t="shared" si="16"/>
        <v>18678</v>
      </c>
      <c r="U38" s="67">
        <f t="shared" si="8"/>
        <v>100</v>
      </c>
      <c r="V38" s="67">
        <f t="shared" si="17"/>
        <v>306</v>
      </c>
      <c r="W38" s="67">
        <f t="shared" si="18"/>
        <v>206</v>
      </c>
      <c r="X38" s="67">
        <f t="shared" si="19"/>
        <v>7236</v>
      </c>
    </row>
    <row r="39" spans="2:24" x14ac:dyDescent="0.25">
      <c r="B39" s="15">
        <v>35</v>
      </c>
      <c r="C39" s="6">
        <v>43050</v>
      </c>
      <c r="D39" s="7">
        <v>0.65972222222222221</v>
      </c>
      <c r="E39" s="113" t="s">
        <v>263</v>
      </c>
      <c r="F39" s="9" t="s">
        <v>27</v>
      </c>
      <c r="G39" s="15">
        <v>7</v>
      </c>
      <c r="H39" s="9">
        <v>5</v>
      </c>
      <c r="I39" s="9" t="s">
        <v>248</v>
      </c>
      <c r="J39" s="9" t="s">
        <v>20</v>
      </c>
      <c r="K39" s="108">
        <v>4.4000000000000004</v>
      </c>
      <c r="L39" s="109">
        <v>1.8</v>
      </c>
      <c r="M39" s="50">
        <f t="shared" si="0"/>
        <v>200</v>
      </c>
      <c r="N39" s="50">
        <f t="shared" si="11"/>
        <v>880.00000000000011</v>
      </c>
      <c r="O39" s="50">
        <f t="shared" si="12"/>
        <v>680.00000000000011</v>
      </c>
      <c r="P39" s="51">
        <f t="shared" si="13"/>
        <v>17950</v>
      </c>
      <c r="Q39" s="13">
        <f t="shared" si="4"/>
        <v>100</v>
      </c>
      <c r="R39" s="13">
        <f t="shared" si="14"/>
        <v>682.00000000000011</v>
      </c>
      <c r="S39" s="14">
        <f t="shared" si="15"/>
        <v>582.00000000000011</v>
      </c>
      <c r="T39" s="14">
        <f t="shared" si="16"/>
        <v>19260</v>
      </c>
      <c r="U39" s="67">
        <f t="shared" si="8"/>
        <v>100</v>
      </c>
      <c r="V39" s="67">
        <f t="shared" si="17"/>
        <v>198.00000000000003</v>
      </c>
      <c r="W39" s="67">
        <f t="shared" si="18"/>
        <v>98.000000000000028</v>
      </c>
      <c r="X39" s="67">
        <f t="shared" si="19"/>
        <v>7334</v>
      </c>
    </row>
    <row r="40" spans="2:24" x14ac:dyDescent="0.25">
      <c r="B40" s="15">
        <v>36</v>
      </c>
      <c r="C40" s="6">
        <v>43057</v>
      </c>
      <c r="D40" s="7">
        <v>0.65625</v>
      </c>
      <c r="E40" s="113" t="s">
        <v>263</v>
      </c>
      <c r="F40" s="9" t="s">
        <v>27</v>
      </c>
      <c r="G40" s="15">
        <v>6</v>
      </c>
      <c r="H40" s="9">
        <v>6</v>
      </c>
      <c r="I40" s="9" t="s">
        <v>71</v>
      </c>
      <c r="J40" s="9" t="s">
        <v>20</v>
      </c>
      <c r="K40" s="108">
        <v>1.55</v>
      </c>
      <c r="L40" s="109">
        <v>1.1000000000000001</v>
      </c>
      <c r="M40" s="50">
        <f t="shared" si="0"/>
        <v>200</v>
      </c>
      <c r="N40" s="50">
        <f t="shared" si="11"/>
        <v>310</v>
      </c>
      <c r="O40" s="50">
        <f t="shared" si="12"/>
        <v>110</v>
      </c>
      <c r="P40" s="51">
        <f t="shared" si="13"/>
        <v>18060</v>
      </c>
      <c r="Q40" s="13">
        <f t="shared" si="4"/>
        <v>100</v>
      </c>
      <c r="R40" s="13">
        <f t="shared" si="14"/>
        <v>356.5</v>
      </c>
      <c r="S40" s="14">
        <f t="shared" si="15"/>
        <v>256.5</v>
      </c>
      <c r="T40" s="14">
        <f t="shared" si="16"/>
        <v>19516.5</v>
      </c>
      <c r="U40" s="67">
        <f t="shared" si="8"/>
        <v>100</v>
      </c>
      <c r="V40" s="67">
        <f t="shared" si="17"/>
        <v>132</v>
      </c>
      <c r="W40" s="67">
        <f t="shared" si="18"/>
        <v>32</v>
      </c>
      <c r="X40" s="67">
        <f t="shared" si="19"/>
        <v>7366</v>
      </c>
    </row>
    <row r="41" spans="2:24" x14ac:dyDescent="0.25">
      <c r="B41" s="15">
        <v>37</v>
      </c>
      <c r="C41" s="6">
        <v>43057</v>
      </c>
      <c r="D41" s="7">
        <v>0.68055555555555547</v>
      </c>
      <c r="E41" s="113" t="s">
        <v>263</v>
      </c>
      <c r="F41" s="9" t="s">
        <v>27</v>
      </c>
      <c r="G41" s="15">
        <v>7</v>
      </c>
      <c r="H41" s="9">
        <v>6</v>
      </c>
      <c r="I41" s="9" t="s">
        <v>72</v>
      </c>
      <c r="J41" s="9" t="s">
        <v>20</v>
      </c>
      <c r="K41" s="108">
        <v>2.2999999999999998</v>
      </c>
      <c r="L41" s="109">
        <v>1.2</v>
      </c>
      <c r="M41" s="50">
        <f t="shared" si="0"/>
        <v>200</v>
      </c>
      <c r="N41" s="50">
        <f t="shared" si="11"/>
        <v>459.99999999999994</v>
      </c>
      <c r="O41" s="50">
        <f t="shared" si="12"/>
        <v>259.99999999999994</v>
      </c>
      <c r="P41" s="51">
        <f t="shared" si="13"/>
        <v>18320</v>
      </c>
      <c r="Q41" s="13">
        <f t="shared" si="4"/>
        <v>100</v>
      </c>
      <c r="R41" s="13">
        <f t="shared" si="14"/>
        <v>1081</v>
      </c>
      <c r="S41" s="14">
        <f t="shared" si="15"/>
        <v>981</v>
      </c>
      <c r="T41" s="14">
        <f t="shared" si="16"/>
        <v>20497.5</v>
      </c>
      <c r="U41" s="67">
        <f t="shared" si="8"/>
        <v>100</v>
      </c>
      <c r="V41" s="67">
        <f t="shared" si="17"/>
        <v>216</v>
      </c>
      <c r="W41" s="67">
        <f t="shared" si="18"/>
        <v>116</v>
      </c>
      <c r="X41" s="67">
        <f t="shared" si="19"/>
        <v>7482</v>
      </c>
    </row>
    <row r="42" spans="2:24" x14ac:dyDescent="0.25">
      <c r="B42" s="15">
        <v>38</v>
      </c>
      <c r="C42" s="6">
        <v>43057</v>
      </c>
      <c r="D42" s="7">
        <v>0.70833333333333337</v>
      </c>
      <c r="E42" s="113" t="s">
        <v>263</v>
      </c>
      <c r="F42" s="9" t="s">
        <v>27</v>
      </c>
      <c r="G42" s="15">
        <v>8</v>
      </c>
      <c r="H42" s="9">
        <v>3</v>
      </c>
      <c r="I42" s="9" t="s">
        <v>73</v>
      </c>
      <c r="J42" s="9" t="s">
        <v>20</v>
      </c>
      <c r="K42" s="108">
        <v>4.7</v>
      </c>
      <c r="L42" s="109">
        <v>1.8</v>
      </c>
      <c r="M42" s="50">
        <f t="shared" si="0"/>
        <v>200</v>
      </c>
      <c r="N42" s="50">
        <f t="shared" si="11"/>
        <v>940</v>
      </c>
      <c r="O42" s="50">
        <f t="shared" si="12"/>
        <v>740</v>
      </c>
      <c r="P42" s="51">
        <f t="shared" si="13"/>
        <v>19060</v>
      </c>
      <c r="Q42" s="13">
        <f t="shared" si="4"/>
        <v>100</v>
      </c>
      <c r="R42" s="13" t="str">
        <f t="shared" si="14"/>
        <v/>
      </c>
      <c r="S42" s="14">
        <f t="shared" si="15"/>
        <v>-100</v>
      </c>
      <c r="T42" s="14">
        <f t="shared" si="16"/>
        <v>20397.5</v>
      </c>
      <c r="U42" s="67">
        <f t="shared" si="8"/>
        <v>100</v>
      </c>
      <c r="V42" s="67" t="str">
        <f t="shared" si="17"/>
        <v/>
      </c>
      <c r="W42" s="67">
        <f t="shared" si="18"/>
        <v>-100</v>
      </c>
      <c r="X42" s="67">
        <f t="shared" si="19"/>
        <v>7382</v>
      </c>
    </row>
    <row r="43" spans="2:24" x14ac:dyDescent="0.25">
      <c r="B43" s="15">
        <v>39</v>
      </c>
      <c r="C43" s="6">
        <v>43064</v>
      </c>
      <c r="D43" s="7">
        <v>0.65625</v>
      </c>
      <c r="E43" s="113" t="s">
        <v>263</v>
      </c>
      <c r="F43" s="9" t="s">
        <v>27</v>
      </c>
      <c r="G43" s="15">
        <v>6</v>
      </c>
      <c r="H43" s="9">
        <v>2</v>
      </c>
      <c r="I43" s="9" t="s">
        <v>59</v>
      </c>
      <c r="J43" s="9"/>
      <c r="K43" s="108"/>
      <c r="L43" s="109"/>
      <c r="M43" s="50">
        <f t="shared" si="0"/>
        <v>200</v>
      </c>
      <c r="N43" s="50" t="str">
        <f t="shared" si="11"/>
        <v/>
      </c>
      <c r="O43" s="50">
        <f t="shared" si="12"/>
        <v>-200</v>
      </c>
      <c r="P43" s="51">
        <f t="shared" si="13"/>
        <v>18860</v>
      </c>
      <c r="Q43" s="13">
        <f t="shared" si="4"/>
        <v>100</v>
      </c>
      <c r="R43" s="13" t="str">
        <f t="shared" si="14"/>
        <v/>
      </c>
      <c r="S43" s="14">
        <f t="shared" si="15"/>
        <v>-100</v>
      </c>
      <c r="T43" s="14">
        <f t="shared" si="16"/>
        <v>20297.5</v>
      </c>
      <c r="U43" s="67">
        <f t="shared" si="8"/>
        <v>100</v>
      </c>
      <c r="V43" s="67" t="str">
        <f t="shared" si="17"/>
        <v/>
      </c>
      <c r="W43" s="67">
        <f t="shared" si="18"/>
        <v>-100</v>
      </c>
      <c r="X43" s="67">
        <f t="shared" si="19"/>
        <v>7282</v>
      </c>
    </row>
    <row r="44" spans="2:24" x14ac:dyDescent="0.25">
      <c r="B44" s="15">
        <v>40</v>
      </c>
      <c r="C44" s="6">
        <v>43064</v>
      </c>
      <c r="D44" s="7">
        <v>0.67986111111111114</v>
      </c>
      <c r="E44" s="113" t="s">
        <v>263</v>
      </c>
      <c r="F44" s="9" t="s">
        <v>27</v>
      </c>
      <c r="G44" s="15">
        <v>7</v>
      </c>
      <c r="H44" s="9">
        <v>17</v>
      </c>
      <c r="I44" s="9" t="s">
        <v>74</v>
      </c>
      <c r="J44" s="9" t="s">
        <v>20</v>
      </c>
      <c r="K44" s="108">
        <v>4.8</v>
      </c>
      <c r="L44" s="109">
        <v>2.1</v>
      </c>
      <c r="M44" s="50">
        <f t="shared" si="0"/>
        <v>200</v>
      </c>
      <c r="N44" s="50">
        <f t="shared" si="11"/>
        <v>960</v>
      </c>
      <c r="O44" s="50">
        <f t="shared" si="12"/>
        <v>760</v>
      </c>
      <c r="P44" s="51">
        <f t="shared" si="13"/>
        <v>19620</v>
      </c>
      <c r="Q44" s="13">
        <f t="shared" si="4"/>
        <v>100</v>
      </c>
      <c r="R44" s="13">
        <f t="shared" si="14"/>
        <v>1200</v>
      </c>
      <c r="S44" s="14">
        <f t="shared" si="15"/>
        <v>1100</v>
      </c>
      <c r="T44" s="14">
        <f t="shared" si="16"/>
        <v>21397.5</v>
      </c>
      <c r="U44" s="67">
        <f t="shared" si="8"/>
        <v>100</v>
      </c>
      <c r="V44" s="67">
        <f t="shared" si="17"/>
        <v>273</v>
      </c>
      <c r="W44" s="67">
        <f t="shared" si="18"/>
        <v>173</v>
      </c>
      <c r="X44" s="67">
        <f t="shared" si="19"/>
        <v>7455</v>
      </c>
    </row>
    <row r="45" spans="2:24" x14ac:dyDescent="0.25">
      <c r="B45" s="15">
        <v>41</v>
      </c>
      <c r="C45" s="6">
        <v>43071</v>
      </c>
      <c r="D45" s="7">
        <v>0.625</v>
      </c>
      <c r="E45" s="113" t="s">
        <v>263</v>
      </c>
      <c r="F45" s="9" t="s">
        <v>27</v>
      </c>
      <c r="G45" s="15">
        <v>5</v>
      </c>
      <c r="H45" s="9">
        <v>6</v>
      </c>
      <c r="I45" s="9" t="s">
        <v>76</v>
      </c>
      <c r="J45" s="9" t="s">
        <v>20</v>
      </c>
      <c r="K45" s="108">
        <v>2.5</v>
      </c>
      <c r="L45" s="109">
        <v>1.3</v>
      </c>
      <c r="M45" s="50">
        <f t="shared" si="0"/>
        <v>200</v>
      </c>
      <c r="N45" s="50">
        <f t="shared" si="11"/>
        <v>500</v>
      </c>
      <c r="O45" s="50">
        <f t="shared" si="12"/>
        <v>300</v>
      </c>
      <c r="P45" s="51">
        <f t="shared" si="13"/>
        <v>19920</v>
      </c>
      <c r="Q45" s="13">
        <f t="shared" si="4"/>
        <v>100</v>
      </c>
      <c r="R45" s="13" t="str">
        <f t="shared" si="14"/>
        <v/>
      </c>
      <c r="S45" s="14">
        <f t="shared" si="15"/>
        <v>-100</v>
      </c>
      <c r="T45" s="14">
        <f t="shared" si="16"/>
        <v>21297.5</v>
      </c>
      <c r="U45" s="67">
        <f t="shared" si="8"/>
        <v>100</v>
      </c>
      <c r="V45" s="67" t="str">
        <f t="shared" si="17"/>
        <v/>
      </c>
      <c r="W45" s="67">
        <f t="shared" si="18"/>
        <v>-100</v>
      </c>
      <c r="X45" s="67">
        <f t="shared" si="19"/>
        <v>7355</v>
      </c>
    </row>
    <row r="46" spans="2:24" x14ac:dyDescent="0.25">
      <c r="B46" s="15">
        <v>42</v>
      </c>
      <c r="C46" s="6">
        <v>43071</v>
      </c>
      <c r="D46" s="7">
        <v>0.68055555555555547</v>
      </c>
      <c r="E46" s="113" t="s">
        <v>263</v>
      </c>
      <c r="F46" s="9" t="s">
        <v>27</v>
      </c>
      <c r="G46" s="15">
        <v>7</v>
      </c>
      <c r="H46" s="9">
        <v>4</v>
      </c>
      <c r="I46" s="9" t="s">
        <v>78</v>
      </c>
      <c r="J46" s="9"/>
      <c r="K46" s="108"/>
      <c r="L46" s="109"/>
      <c r="M46" s="50">
        <f t="shared" si="0"/>
        <v>200</v>
      </c>
      <c r="N46" s="50" t="str">
        <f t="shared" si="11"/>
        <v/>
      </c>
      <c r="O46" s="50">
        <f t="shared" si="12"/>
        <v>-200</v>
      </c>
      <c r="P46" s="51">
        <f t="shared" si="13"/>
        <v>19720</v>
      </c>
      <c r="Q46" s="13">
        <f t="shared" si="4"/>
        <v>100</v>
      </c>
      <c r="R46" s="13" t="str">
        <f t="shared" si="14"/>
        <v/>
      </c>
      <c r="S46" s="14">
        <f t="shared" si="15"/>
        <v>-100</v>
      </c>
      <c r="T46" s="14">
        <f t="shared" si="16"/>
        <v>21197.5</v>
      </c>
      <c r="U46" s="67">
        <f t="shared" si="8"/>
        <v>100</v>
      </c>
      <c r="V46" s="67" t="str">
        <f t="shared" si="17"/>
        <v/>
      </c>
      <c r="W46" s="67">
        <f t="shared" si="18"/>
        <v>-100</v>
      </c>
      <c r="X46" s="67">
        <f t="shared" si="19"/>
        <v>7255</v>
      </c>
    </row>
    <row r="47" spans="2:24" x14ac:dyDescent="0.25">
      <c r="B47" s="15">
        <v>43</v>
      </c>
      <c r="C47" s="6">
        <v>43085</v>
      </c>
      <c r="D47" s="7">
        <v>0.74652777777777779</v>
      </c>
      <c r="E47" s="112" t="s">
        <v>232</v>
      </c>
      <c r="F47" s="9" t="s">
        <v>86</v>
      </c>
      <c r="G47" s="15">
        <v>9</v>
      </c>
      <c r="H47" s="9">
        <v>13</v>
      </c>
      <c r="I47" s="9" t="s">
        <v>87</v>
      </c>
      <c r="J47" s="9" t="s">
        <v>20</v>
      </c>
      <c r="K47" s="108">
        <v>3.3</v>
      </c>
      <c r="L47" s="109">
        <v>1.4</v>
      </c>
      <c r="M47" s="50">
        <f t="shared" si="0"/>
        <v>200</v>
      </c>
      <c r="N47" s="50">
        <f t="shared" si="11"/>
        <v>660</v>
      </c>
      <c r="O47" s="50">
        <f t="shared" si="12"/>
        <v>460</v>
      </c>
      <c r="P47" s="51">
        <f t="shared" si="13"/>
        <v>20180</v>
      </c>
      <c r="Q47" s="13">
        <f t="shared" si="4"/>
        <v>100</v>
      </c>
      <c r="R47" s="13" t="str">
        <f t="shared" si="14"/>
        <v/>
      </c>
      <c r="S47" s="14">
        <f t="shared" si="15"/>
        <v>-100</v>
      </c>
      <c r="T47" s="14">
        <f t="shared" si="16"/>
        <v>21097.5</v>
      </c>
      <c r="U47" s="67">
        <f t="shared" si="8"/>
        <v>100</v>
      </c>
      <c r="V47" s="67">
        <f t="shared" si="17"/>
        <v>294</v>
      </c>
      <c r="W47" s="67">
        <f t="shared" si="18"/>
        <v>194</v>
      </c>
      <c r="X47" s="67">
        <f t="shared" si="19"/>
        <v>7449</v>
      </c>
    </row>
    <row r="48" spans="2:24" x14ac:dyDescent="0.25">
      <c r="B48" s="15">
        <v>44</v>
      </c>
      <c r="C48" s="6">
        <v>43095</v>
      </c>
      <c r="D48" s="7">
        <v>0.71527777777777779</v>
      </c>
      <c r="E48" s="112" t="s">
        <v>232</v>
      </c>
      <c r="F48" s="9" t="s">
        <v>86</v>
      </c>
      <c r="G48" s="15">
        <v>7</v>
      </c>
      <c r="H48" s="9">
        <v>7</v>
      </c>
      <c r="I48" s="9" t="s">
        <v>91</v>
      </c>
      <c r="J48" s="9" t="s">
        <v>28</v>
      </c>
      <c r="K48" s="108"/>
      <c r="L48" s="109">
        <v>2.1</v>
      </c>
      <c r="M48" s="50">
        <f t="shared" si="0"/>
        <v>200</v>
      </c>
      <c r="N48" s="50" t="str">
        <f t="shared" si="11"/>
        <v/>
      </c>
      <c r="O48" s="50">
        <f t="shared" si="12"/>
        <v>-200</v>
      </c>
      <c r="P48" s="51">
        <f t="shared" si="13"/>
        <v>19980</v>
      </c>
      <c r="Q48" s="13">
        <f t="shared" si="4"/>
        <v>100</v>
      </c>
      <c r="R48" s="13" t="str">
        <f t="shared" si="14"/>
        <v/>
      </c>
      <c r="S48" s="14">
        <f t="shared" si="15"/>
        <v>-100</v>
      </c>
      <c r="T48" s="14">
        <f t="shared" si="16"/>
        <v>20997.5</v>
      </c>
      <c r="U48" s="67">
        <f t="shared" si="8"/>
        <v>100</v>
      </c>
      <c r="V48" s="67">
        <f t="shared" si="17"/>
        <v>315</v>
      </c>
      <c r="W48" s="67">
        <f t="shared" si="18"/>
        <v>215</v>
      </c>
      <c r="X48" s="67">
        <f t="shared" si="19"/>
        <v>7664</v>
      </c>
    </row>
    <row r="49" spans="2:24" x14ac:dyDescent="0.25">
      <c r="B49" s="15">
        <v>45</v>
      </c>
      <c r="C49" s="6">
        <v>43099</v>
      </c>
      <c r="D49" s="7">
        <v>0.56944444444444442</v>
      </c>
      <c r="E49" s="113" t="s">
        <v>263</v>
      </c>
      <c r="F49" s="9" t="s">
        <v>21</v>
      </c>
      <c r="G49" s="15">
        <v>3</v>
      </c>
      <c r="H49" s="9">
        <v>5</v>
      </c>
      <c r="I49" s="9" t="s">
        <v>92</v>
      </c>
      <c r="J49" s="9" t="s">
        <v>20</v>
      </c>
      <c r="K49" s="108">
        <v>2.2999999999999998</v>
      </c>
      <c r="L49" s="109">
        <v>1.5</v>
      </c>
      <c r="M49" s="50">
        <f t="shared" si="0"/>
        <v>200</v>
      </c>
      <c r="N49" s="50">
        <f t="shared" si="11"/>
        <v>459.99999999999994</v>
      </c>
      <c r="O49" s="50">
        <f t="shared" si="12"/>
        <v>259.99999999999994</v>
      </c>
      <c r="P49" s="51">
        <f t="shared" si="13"/>
        <v>20240</v>
      </c>
      <c r="Q49" s="13">
        <f t="shared" si="4"/>
        <v>100</v>
      </c>
      <c r="R49" s="13">
        <f t="shared" si="14"/>
        <v>390.99999999999994</v>
      </c>
      <c r="S49" s="14">
        <f t="shared" si="15"/>
        <v>290.99999999999994</v>
      </c>
      <c r="T49" s="14">
        <f t="shared" si="16"/>
        <v>21288.5</v>
      </c>
      <c r="U49" s="67">
        <f t="shared" si="8"/>
        <v>100</v>
      </c>
      <c r="V49" s="67">
        <f t="shared" si="17"/>
        <v>225</v>
      </c>
      <c r="W49" s="67">
        <f t="shared" si="18"/>
        <v>125</v>
      </c>
      <c r="X49" s="67">
        <f t="shared" si="19"/>
        <v>7789</v>
      </c>
    </row>
    <row r="50" spans="2:24" x14ac:dyDescent="0.25">
      <c r="B50" s="15">
        <v>46</v>
      </c>
      <c r="C50" s="6">
        <v>43099</v>
      </c>
      <c r="D50" s="7">
        <v>0.61805555555555558</v>
      </c>
      <c r="E50" s="113" t="s">
        <v>263</v>
      </c>
      <c r="F50" s="9" t="s">
        <v>21</v>
      </c>
      <c r="G50" s="15">
        <v>5</v>
      </c>
      <c r="H50" s="9">
        <v>6</v>
      </c>
      <c r="I50" s="9" t="s">
        <v>93</v>
      </c>
      <c r="J50" s="9" t="s">
        <v>20</v>
      </c>
      <c r="K50" s="108">
        <v>1.7</v>
      </c>
      <c r="L50" s="109">
        <v>1.5</v>
      </c>
      <c r="M50" s="50">
        <f t="shared" si="0"/>
        <v>200</v>
      </c>
      <c r="N50" s="50">
        <f t="shared" si="11"/>
        <v>340</v>
      </c>
      <c r="O50" s="50">
        <f t="shared" si="12"/>
        <v>140</v>
      </c>
      <c r="P50" s="51">
        <f t="shared" si="13"/>
        <v>20380</v>
      </c>
      <c r="Q50" s="13">
        <f t="shared" si="4"/>
        <v>100</v>
      </c>
      <c r="R50" s="13" t="str">
        <f t="shared" si="14"/>
        <v/>
      </c>
      <c r="S50" s="14">
        <f t="shared" si="15"/>
        <v>-100</v>
      </c>
      <c r="T50" s="14">
        <f t="shared" si="16"/>
        <v>21188.5</v>
      </c>
      <c r="U50" s="67">
        <f t="shared" si="8"/>
        <v>100</v>
      </c>
      <c r="V50" s="67" t="str">
        <f t="shared" si="17"/>
        <v/>
      </c>
      <c r="W50" s="67">
        <f t="shared" si="18"/>
        <v>-100</v>
      </c>
      <c r="X50" s="67">
        <f t="shared" si="19"/>
        <v>7689</v>
      </c>
    </row>
    <row r="51" spans="2:24" x14ac:dyDescent="0.25">
      <c r="B51" s="15">
        <v>47</v>
      </c>
      <c r="C51" s="6">
        <v>43099</v>
      </c>
      <c r="D51" s="7">
        <v>0.67291666666666661</v>
      </c>
      <c r="E51" s="113" t="s">
        <v>263</v>
      </c>
      <c r="F51" s="9" t="s">
        <v>21</v>
      </c>
      <c r="G51" s="15">
        <v>7</v>
      </c>
      <c r="H51" s="9">
        <v>5</v>
      </c>
      <c r="I51" s="9" t="s">
        <v>249</v>
      </c>
      <c r="J51" s="9"/>
      <c r="K51" s="108"/>
      <c r="L51" s="109"/>
      <c r="M51" s="50">
        <f t="shared" si="0"/>
        <v>200</v>
      </c>
      <c r="N51" s="50" t="str">
        <f t="shared" si="11"/>
        <v/>
      </c>
      <c r="O51" s="50">
        <f t="shared" si="12"/>
        <v>-200</v>
      </c>
      <c r="P51" s="51">
        <f t="shared" si="13"/>
        <v>20180</v>
      </c>
      <c r="Q51" s="13">
        <f t="shared" si="4"/>
        <v>100</v>
      </c>
      <c r="R51" s="13" t="str">
        <f t="shared" si="14"/>
        <v/>
      </c>
      <c r="S51" s="14">
        <f t="shared" si="15"/>
        <v>-100</v>
      </c>
      <c r="T51" s="14">
        <f t="shared" si="16"/>
        <v>21088.5</v>
      </c>
      <c r="U51" s="67">
        <f t="shared" si="8"/>
        <v>100</v>
      </c>
      <c r="V51" s="67" t="str">
        <f t="shared" si="17"/>
        <v/>
      </c>
      <c r="W51" s="67">
        <f t="shared" si="18"/>
        <v>-100</v>
      </c>
      <c r="X51" s="67">
        <f t="shared" si="19"/>
        <v>7589</v>
      </c>
    </row>
    <row r="52" spans="2:24" x14ac:dyDescent="0.25">
      <c r="B52" s="15">
        <v>48</v>
      </c>
      <c r="C52" s="6">
        <v>43101</v>
      </c>
      <c r="D52" s="7">
        <v>0.68055555555555547</v>
      </c>
      <c r="E52" s="112" t="s">
        <v>232</v>
      </c>
      <c r="F52" s="9" t="s">
        <v>24</v>
      </c>
      <c r="G52" s="15">
        <v>6</v>
      </c>
      <c r="H52" s="9">
        <v>4</v>
      </c>
      <c r="I52" s="9" t="s">
        <v>94</v>
      </c>
      <c r="J52" s="9" t="s">
        <v>28</v>
      </c>
      <c r="K52" s="108"/>
      <c r="L52" s="109">
        <v>2</v>
      </c>
      <c r="M52" s="50">
        <f t="shared" si="0"/>
        <v>200</v>
      </c>
      <c r="N52" s="50" t="str">
        <f t="shared" si="11"/>
        <v/>
      </c>
      <c r="O52" s="50">
        <f t="shared" si="12"/>
        <v>-200</v>
      </c>
      <c r="P52" s="51">
        <f t="shared" si="13"/>
        <v>19980</v>
      </c>
      <c r="Q52" s="13">
        <f t="shared" si="4"/>
        <v>100</v>
      </c>
      <c r="R52" s="13" t="str">
        <f t="shared" si="14"/>
        <v/>
      </c>
      <c r="S52" s="14">
        <f t="shared" si="15"/>
        <v>-100</v>
      </c>
      <c r="T52" s="14">
        <f t="shared" si="16"/>
        <v>20988.5</v>
      </c>
      <c r="U52" s="67">
        <f t="shared" si="8"/>
        <v>100</v>
      </c>
      <c r="V52" s="67">
        <f t="shared" si="17"/>
        <v>660</v>
      </c>
      <c r="W52" s="67">
        <f t="shared" si="18"/>
        <v>560</v>
      </c>
      <c r="X52" s="67">
        <f t="shared" si="19"/>
        <v>8149</v>
      </c>
    </row>
    <row r="53" spans="2:24" x14ac:dyDescent="0.25">
      <c r="B53" s="15">
        <v>49</v>
      </c>
      <c r="C53" s="6">
        <v>43106</v>
      </c>
      <c r="D53" s="7">
        <v>0.68055555555555547</v>
      </c>
      <c r="E53" s="113" t="s">
        <v>263</v>
      </c>
      <c r="F53" s="9" t="s">
        <v>21</v>
      </c>
      <c r="G53" s="15">
        <v>7</v>
      </c>
      <c r="H53" s="9">
        <v>5</v>
      </c>
      <c r="I53" s="9" t="s">
        <v>98</v>
      </c>
      <c r="J53" s="9" t="s">
        <v>23</v>
      </c>
      <c r="K53" s="108"/>
      <c r="L53" s="109">
        <v>3.3</v>
      </c>
      <c r="M53" s="50">
        <f t="shared" si="0"/>
        <v>200</v>
      </c>
      <c r="N53" s="50" t="str">
        <f t="shared" si="11"/>
        <v/>
      </c>
      <c r="O53" s="50">
        <f t="shared" si="12"/>
        <v>-200</v>
      </c>
      <c r="P53" s="51">
        <f t="shared" si="13"/>
        <v>19780</v>
      </c>
      <c r="Q53" s="13">
        <f t="shared" si="4"/>
        <v>100</v>
      </c>
      <c r="R53" s="13" t="str">
        <f t="shared" si="14"/>
        <v/>
      </c>
      <c r="S53" s="14">
        <f t="shared" si="15"/>
        <v>-100</v>
      </c>
      <c r="T53" s="14">
        <f t="shared" si="16"/>
        <v>20888.5</v>
      </c>
      <c r="U53" s="67">
        <f t="shared" si="8"/>
        <v>100</v>
      </c>
      <c r="V53" s="67" t="str">
        <f t="shared" si="17"/>
        <v/>
      </c>
      <c r="W53" s="67">
        <f t="shared" si="18"/>
        <v>-100</v>
      </c>
      <c r="X53" s="67">
        <f t="shared" si="19"/>
        <v>8049</v>
      </c>
    </row>
    <row r="54" spans="2:24" x14ac:dyDescent="0.25">
      <c r="B54" s="15">
        <v>50</v>
      </c>
      <c r="C54" s="6">
        <v>43107</v>
      </c>
      <c r="D54" s="7">
        <v>0.72569444444444453</v>
      </c>
      <c r="E54" s="112" t="s">
        <v>232</v>
      </c>
      <c r="F54" s="9" t="s">
        <v>86</v>
      </c>
      <c r="G54" s="15">
        <v>9</v>
      </c>
      <c r="H54" s="9">
        <v>9</v>
      </c>
      <c r="I54" s="9" t="s">
        <v>99</v>
      </c>
      <c r="J54" s="9"/>
      <c r="K54" s="108"/>
      <c r="L54" s="109"/>
      <c r="M54" s="50">
        <f t="shared" si="0"/>
        <v>200</v>
      </c>
      <c r="N54" s="50" t="str">
        <f t="shared" si="11"/>
        <v/>
      </c>
      <c r="O54" s="50">
        <f t="shared" si="12"/>
        <v>-200</v>
      </c>
      <c r="P54" s="51">
        <f t="shared" si="13"/>
        <v>19580</v>
      </c>
      <c r="Q54" s="13">
        <f t="shared" si="4"/>
        <v>100</v>
      </c>
      <c r="R54" s="13" t="str">
        <f t="shared" si="14"/>
        <v/>
      </c>
      <c r="S54" s="14">
        <f t="shared" si="15"/>
        <v>-100</v>
      </c>
      <c r="T54" s="14">
        <f t="shared" si="16"/>
        <v>20788.5</v>
      </c>
      <c r="U54" s="67">
        <f t="shared" si="8"/>
        <v>100</v>
      </c>
      <c r="V54" s="67" t="str">
        <f t="shared" si="17"/>
        <v/>
      </c>
      <c r="W54" s="67">
        <f t="shared" si="18"/>
        <v>-100</v>
      </c>
      <c r="X54" s="67">
        <f t="shared" si="19"/>
        <v>7949</v>
      </c>
    </row>
    <row r="55" spans="2:24" x14ac:dyDescent="0.25">
      <c r="B55" s="15">
        <v>51</v>
      </c>
      <c r="C55" s="6">
        <v>43113</v>
      </c>
      <c r="D55" s="7">
        <v>0.57152777777777775</v>
      </c>
      <c r="E55" s="112" t="s">
        <v>232</v>
      </c>
      <c r="F55" s="9" t="s">
        <v>24</v>
      </c>
      <c r="G55" s="15">
        <v>3</v>
      </c>
      <c r="H55" s="9">
        <v>3</v>
      </c>
      <c r="I55" s="9" t="s">
        <v>90</v>
      </c>
      <c r="J55" s="9" t="s">
        <v>20</v>
      </c>
      <c r="K55" s="108">
        <v>4.4000000000000004</v>
      </c>
      <c r="L55" s="109">
        <v>1.6</v>
      </c>
      <c r="M55" s="50">
        <f t="shared" si="0"/>
        <v>200</v>
      </c>
      <c r="N55" s="50">
        <f t="shared" si="11"/>
        <v>880.00000000000011</v>
      </c>
      <c r="O55" s="50">
        <f t="shared" si="12"/>
        <v>680.00000000000011</v>
      </c>
      <c r="P55" s="51">
        <f t="shared" si="13"/>
        <v>20260</v>
      </c>
      <c r="Q55" s="13">
        <f t="shared" si="4"/>
        <v>100</v>
      </c>
      <c r="R55" s="13" t="str">
        <f t="shared" si="14"/>
        <v/>
      </c>
      <c r="S55" s="14">
        <f t="shared" si="15"/>
        <v>-100</v>
      </c>
      <c r="T55" s="14">
        <f t="shared" si="16"/>
        <v>20688.5</v>
      </c>
      <c r="U55" s="67">
        <f t="shared" si="8"/>
        <v>100</v>
      </c>
      <c r="V55" s="67">
        <f t="shared" si="17"/>
        <v>272</v>
      </c>
      <c r="W55" s="67">
        <f t="shared" si="18"/>
        <v>172</v>
      </c>
      <c r="X55" s="67">
        <f t="shared" si="19"/>
        <v>8121</v>
      </c>
    </row>
    <row r="56" spans="2:24" x14ac:dyDescent="0.25">
      <c r="B56" s="15">
        <v>52</v>
      </c>
      <c r="C56" s="6">
        <v>43113</v>
      </c>
      <c r="D56" s="7">
        <v>0.67222222222222217</v>
      </c>
      <c r="E56" s="112" t="s">
        <v>232</v>
      </c>
      <c r="F56" s="9" t="s">
        <v>24</v>
      </c>
      <c r="G56" s="15">
        <v>7</v>
      </c>
      <c r="H56" s="9">
        <v>3</v>
      </c>
      <c r="I56" s="9" t="s">
        <v>101</v>
      </c>
      <c r="J56" s="9" t="s">
        <v>28</v>
      </c>
      <c r="K56" s="108"/>
      <c r="L56" s="109">
        <v>1.7</v>
      </c>
      <c r="M56" s="50">
        <f t="shared" si="0"/>
        <v>200</v>
      </c>
      <c r="N56" s="50" t="str">
        <f t="shared" si="11"/>
        <v/>
      </c>
      <c r="O56" s="50">
        <f t="shared" si="12"/>
        <v>-200</v>
      </c>
      <c r="P56" s="51">
        <f t="shared" si="13"/>
        <v>20060</v>
      </c>
      <c r="Q56" s="13">
        <f t="shared" si="4"/>
        <v>100</v>
      </c>
      <c r="R56" s="13" t="str">
        <f t="shared" si="14"/>
        <v/>
      </c>
      <c r="S56" s="14">
        <f t="shared" si="15"/>
        <v>-100</v>
      </c>
      <c r="T56" s="14">
        <f t="shared" si="16"/>
        <v>20588.5</v>
      </c>
      <c r="U56" s="67">
        <f t="shared" si="8"/>
        <v>100</v>
      </c>
      <c r="V56" s="67">
        <f t="shared" si="17"/>
        <v>272</v>
      </c>
      <c r="W56" s="67">
        <f t="shared" si="18"/>
        <v>172</v>
      </c>
      <c r="X56" s="67">
        <f t="shared" si="19"/>
        <v>8293</v>
      </c>
    </row>
    <row r="57" spans="2:24" x14ac:dyDescent="0.25">
      <c r="B57" s="15">
        <v>53</v>
      </c>
      <c r="C57" s="6">
        <v>43113</v>
      </c>
      <c r="D57" s="7">
        <v>0.70000000000000007</v>
      </c>
      <c r="E57" s="112" t="s">
        <v>232</v>
      </c>
      <c r="F57" s="9" t="s">
        <v>24</v>
      </c>
      <c r="G57" s="15">
        <v>8</v>
      </c>
      <c r="H57" s="9">
        <v>7</v>
      </c>
      <c r="I57" s="9" t="s">
        <v>102</v>
      </c>
      <c r="J57" s="9" t="s">
        <v>20</v>
      </c>
      <c r="K57" s="108">
        <v>4.7</v>
      </c>
      <c r="L57" s="109">
        <v>1.6</v>
      </c>
      <c r="M57" s="50">
        <f t="shared" si="0"/>
        <v>200</v>
      </c>
      <c r="N57" s="50">
        <f t="shared" si="11"/>
        <v>940</v>
      </c>
      <c r="O57" s="50">
        <f t="shared" si="12"/>
        <v>740</v>
      </c>
      <c r="P57" s="51">
        <f t="shared" si="13"/>
        <v>20800</v>
      </c>
      <c r="Q57" s="13">
        <f t="shared" si="4"/>
        <v>100</v>
      </c>
      <c r="R57" s="13">
        <f t="shared" si="14"/>
        <v>681.5</v>
      </c>
      <c r="S57" s="14">
        <f t="shared" si="15"/>
        <v>581.5</v>
      </c>
      <c r="T57" s="14">
        <f t="shared" si="16"/>
        <v>21170</v>
      </c>
      <c r="U57" s="67">
        <f t="shared" si="8"/>
        <v>100</v>
      </c>
      <c r="V57" s="67">
        <f t="shared" si="17"/>
        <v>192</v>
      </c>
      <c r="W57" s="67">
        <f t="shared" si="18"/>
        <v>92</v>
      </c>
      <c r="X57" s="67">
        <f t="shared" si="19"/>
        <v>8385</v>
      </c>
    </row>
    <row r="58" spans="2:24" x14ac:dyDescent="0.25">
      <c r="B58" s="15">
        <v>54</v>
      </c>
      <c r="C58" s="6">
        <v>43113</v>
      </c>
      <c r="D58" s="7">
        <v>0.72222222222222221</v>
      </c>
      <c r="E58" s="113" t="s">
        <v>263</v>
      </c>
      <c r="F58" s="9" t="s">
        <v>21</v>
      </c>
      <c r="G58" s="15">
        <v>8</v>
      </c>
      <c r="H58" s="9">
        <v>5</v>
      </c>
      <c r="I58" s="9" t="s">
        <v>103</v>
      </c>
      <c r="J58" s="9" t="s">
        <v>20</v>
      </c>
      <c r="K58" s="108">
        <v>1.45</v>
      </c>
      <c r="L58" s="109">
        <v>1.2</v>
      </c>
      <c r="M58" s="50">
        <f t="shared" si="0"/>
        <v>200</v>
      </c>
      <c r="N58" s="50">
        <f t="shared" si="11"/>
        <v>290</v>
      </c>
      <c r="O58" s="50">
        <f t="shared" si="12"/>
        <v>90</v>
      </c>
      <c r="P58" s="51">
        <f t="shared" si="13"/>
        <v>20890</v>
      </c>
      <c r="Q58" s="13">
        <f t="shared" si="4"/>
        <v>100</v>
      </c>
      <c r="R58" s="13">
        <f t="shared" si="14"/>
        <v>638</v>
      </c>
      <c r="S58" s="14">
        <f t="shared" si="15"/>
        <v>538</v>
      </c>
      <c r="T58" s="14">
        <f t="shared" si="16"/>
        <v>21708</v>
      </c>
      <c r="U58" s="67">
        <f t="shared" si="8"/>
        <v>100</v>
      </c>
      <c r="V58" s="67">
        <f t="shared" si="17"/>
        <v>228</v>
      </c>
      <c r="W58" s="67">
        <f t="shared" si="18"/>
        <v>128</v>
      </c>
      <c r="X58" s="67">
        <f t="shared" si="19"/>
        <v>8513</v>
      </c>
    </row>
    <row r="59" spans="2:24" x14ac:dyDescent="0.25">
      <c r="B59" s="15">
        <v>55</v>
      </c>
      <c r="C59" s="6">
        <v>43120</v>
      </c>
      <c r="D59" s="7">
        <v>0.73125000000000007</v>
      </c>
      <c r="E59" s="112" t="s">
        <v>232</v>
      </c>
      <c r="F59" s="9" t="s">
        <v>24</v>
      </c>
      <c r="G59" s="15">
        <v>9</v>
      </c>
      <c r="H59" s="9">
        <v>10</v>
      </c>
      <c r="I59" s="9" t="s">
        <v>110</v>
      </c>
      <c r="J59" s="9" t="s">
        <v>20</v>
      </c>
      <c r="K59" s="108">
        <v>4.4000000000000004</v>
      </c>
      <c r="L59" s="109">
        <v>1.9</v>
      </c>
      <c r="M59" s="50">
        <f t="shared" si="0"/>
        <v>200</v>
      </c>
      <c r="N59" s="50">
        <f t="shared" si="11"/>
        <v>880.00000000000011</v>
      </c>
      <c r="O59" s="50">
        <f t="shared" si="12"/>
        <v>680.00000000000011</v>
      </c>
      <c r="P59" s="51">
        <f t="shared" si="13"/>
        <v>21570</v>
      </c>
      <c r="Q59" s="13">
        <f t="shared" si="4"/>
        <v>100</v>
      </c>
      <c r="R59" s="13" t="str">
        <f t="shared" si="14"/>
        <v/>
      </c>
      <c r="S59" s="14">
        <f t="shared" si="15"/>
        <v>-100</v>
      </c>
      <c r="T59" s="14">
        <f t="shared" si="16"/>
        <v>21608</v>
      </c>
      <c r="U59" s="67">
        <f t="shared" si="8"/>
        <v>100</v>
      </c>
      <c r="V59" s="67">
        <f t="shared" si="17"/>
        <v>304</v>
      </c>
      <c r="W59" s="67">
        <f t="shared" si="18"/>
        <v>204</v>
      </c>
      <c r="X59" s="67">
        <f t="shared" si="19"/>
        <v>8717</v>
      </c>
    </row>
    <row r="60" spans="2:24" x14ac:dyDescent="0.25">
      <c r="B60" s="15">
        <v>56</v>
      </c>
      <c r="C60" s="6">
        <v>43127</v>
      </c>
      <c r="D60" s="7">
        <v>0.61458333333333337</v>
      </c>
      <c r="E60" s="112" t="s">
        <v>232</v>
      </c>
      <c r="F60" s="9" t="s">
        <v>86</v>
      </c>
      <c r="G60" s="15">
        <v>8</v>
      </c>
      <c r="H60" s="9">
        <v>3</v>
      </c>
      <c r="I60" s="9" t="s">
        <v>101</v>
      </c>
      <c r="J60" s="9" t="s">
        <v>23</v>
      </c>
      <c r="K60" s="108"/>
      <c r="L60" s="109">
        <v>1.6</v>
      </c>
      <c r="M60" s="50">
        <f t="shared" si="0"/>
        <v>200</v>
      </c>
      <c r="N60" s="50" t="str">
        <f t="shared" si="11"/>
        <v/>
      </c>
      <c r="O60" s="50">
        <f t="shared" si="12"/>
        <v>-200</v>
      </c>
      <c r="P60" s="51">
        <f t="shared" si="13"/>
        <v>21370</v>
      </c>
      <c r="Q60" s="13">
        <f t="shared" si="4"/>
        <v>100</v>
      </c>
      <c r="R60" s="13" t="str">
        <f t="shared" si="14"/>
        <v/>
      </c>
      <c r="S60" s="14">
        <f t="shared" si="15"/>
        <v>-100</v>
      </c>
      <c r="T60" s="14">
        <f t="shared" si="16"/>
        <v>21508</v>
      </c>
      <c r="U60" s="67">
        <f t="shared" si="8"/>
        <v>100</v>
      </c>
      <c r="V60" s="67">
        <f t="shared" si="17"/>
        <v>192</v>
      </c>
      <c r="W60" s="67">
        <f t="shared" si="18"/>
        <v>92</v>
      </c>
      <c r="X60" s="67">
        <f t="shared" si="19"/>
        <v>8809</v>
      </c>
    </row>
    <row r="61" spans="2:24" x14ac:dyDescent="0.25">
      <c r="B61" s="15">
        <v>57</v>
      </c>
      <c r="C61" s="6">
        <v>43127</v>
      </c>
      <c r="D61" s="7">
        <v>0.63888888888888895</v>
      </c>
      <c r="E61" s="112" t="s">
        <v>232</v>
      </c>
      <c r="F61" s="9" t="s">
        <v>86</v>
      </c>
      <c r="G61" s="15">
        <v>9</v>
      </c>
      <c r="H61" s="9">
        <v>4</v>
      </c>
      <c r="I61" s="9" t="s">
        <v>107</v>
      </c>
      <c r="J61" s="9" t="s">
        <v>20</v>
      </c>
      <c r="K61" s="108">
        <v>2.5</v>
      </c>
      <c r="L61" s="109">
        <v>1.2</v>
      </c>
      <c r="M61" s="50">
        <f t="shared" si="0"/>
        <v>200</v>
      </c>
      <c r="N61" s="50">
        <f t="shared" si="11"/>
        <v>500</v>
      </c>
      <c r="O61" s="50">
        <f t="shared" si="12"/>
        <v>300</v>
      </c>
      <c r="P61" s="51">
        <f t="shared" si="13"/>
        <v>21670</v>
      </c>
      <c r="Q61" s="13">
        <f t="shared" si="4"/>
        <v>100</v>
      </c>
      <c r="R61" s="13">
        <f t="shared" si="14"/>
        <v>900</v>
      </c>
      <c r="S61" s="14">
        <f t="shared" si="15"/>
        <v>800</v>
      </c>
      <c r="T61" s="14">
        <f t="shared" si="16"/>
        <v>22308</v>
      </c>
      <c r="U61" s="67">
        <f t="shared" si="8"/>
        <v>100</v>
      </c>
      <c r="V61" s="67">
        <f t="shared" si="17"/>
        <v>180</v>
      </c>
      <c r="W61" s="67">
        <f t="shared" si="18"/>
        <v>80</v>
      </c>
      <c r="X61" s="67">
        <f t="shared" si="19"/>
        <v>8889</v>
      </c>
    </row>
    <row r="62" spans="2:24" x14ac:dyDescent="0.25">
      <c r="B62" s="15">
        <v>58</v>
      </c>
      <c r="C62" s="6">
        <v>43127</v>
      </c>
      <c r="D62" s="7">
        <v>0.6791666666666667</v>
      </c>
      <c r="E62" s="113" t="s">
        <v>263</v>
      </c>
      <c r="F62" s="9" t="s">
        <v>27</v>
      </c>
      <c r="G62" s="15">
        <v>7</v>
      </c>
      <c r="H62" s="9">
        <v>7</v>
      </c>
      <c r="I62" s="9" t="s">
        <v>108</v>
      </c>
      <c r="J62" s="9" t="s">
        <v>20</v>
      </c>
      <c r="K62" s="108">
        <v>3.6</v>
      </c>
      <c r="L62" s="109">
        <v>1.5</v>
      </c>
      <c r="M62" s="50">
        <f t="shared" si="0"/>
        <v>200</v>
      </c>
      <c r="N62" s="50">
        <f t="shared" si="11"/>
        <v>720</v>
      </c>
      <c r="O62" s="50">
        <f t="shared" si="12"/>
        <v>520</v>
      </c>
      <c r="P62" s="51">
        <f t="shared" si="13"/>
        <v>22190</v>
      </c>
      <c r="Q62" s="13">
        <f t="shared" si="4"/>
        <v>100</v>
      </c>
      <c r="R62" s="13">
        <f t="shared" si="14"/>
        <v>1296</v>
      </c>
      <c r="S62" s="14">
        <f t="shared" si="15"/>
        <v>1196</v>
      </c>
      <c r="T62" s="14">
        <f t="shared" si="16"/>
        <v>23504</v>
      </c>
      <c r="U62" s="67">
        <f t="shared" si="8"/>
        <v>100</v>
      </c>
      <c r="V62" s="67">
        <f t="shared" si="17"/>
        <v>240</v>
      </c>
      <c r="W62" s="67">
        <f t="shared" si="18"/>
        <v>140</v>
      </c>
      <c r="X62" s="67">
        <f t="shared" si="19"/>
        <v>9029</v>
      </c>
    </row>
    <row r="63" spans="2:24" x14ac:dyDescent="0.25">
      <c r="B63" s="15">
        <v>59</v>
      </c>
      <c r="C63" s="6">
        <v>43127</v>
      </c>
      <c r="D63" s="7">
        <v>0.70833333333333337</v>
      </c>
      <c r="E63" s="113" t="s">
        <v>263</v>
      </c>
      <c r="F63" s="9" t="s">
        <v>27</v>
      </c>
      <c r="G63" s="15">
        <v>8</v>
      </c>
      <c r="H63" s="9">
        <v>7</v>
      </c>
      <c r="I63" s="9" t="s">
        <v>109</v>
      </c>
      <c r="J63" s="9" t="s">
        <v>20</v>
      </c>
      <c r="K63" s="108">
        <v>3.6</v>
      </c>
      <c r="L63" s="109">
        <v>1.6</v>
      </c>
      <c r="M63" s="50">
        <f t="shared" si="0"/>
        <v>200</v>
      </c>
      <c r="N63" s="50">
        <f t="shared" si="11"/>
        <v>720</v>
      </c>
      <c r="O63" s="50">
        <f t="shared" si="12"/>
        <v>520</v>
      </c>
      <c r="P63" s="51">
        <f t="shared" si="13"/>
        <v>22710</v>
      </c>
      <c r="Q63" s="13">
        <f t="shared" si="4"/>
        <v>100</v>
      </c>
      <c r="R63" s="13">
        <f t="shared" si="14"/>
        <v>2520</v>
      </c>
      <c r="S63" s="14">
        <f t="shared" si="15"/>
        <v>2420</v>
      </c>
      <c r="T63" s="14">
        <f t="shared" si="16"/>
        <v>25924</v>
      </c>
      <c r="U63" s="67">
        <f t="shared" si="8"/>
        <v>100</v>
      </c>
      <c r="V63" s="67">
        <f t="shared" si="17"/>
        <v>336</v>
      </c>
      <c r="W63" s="67">
        <f t="shared" si="18"/>
        <v>236</v>
      </c>
      <c r="X63" s="67">
        <f t="shared" si="19"/>
        <v>9265</v>
      </c>
    </row>
    <row r="64" spans="2:24" x14ac:dyDescent="0.25">
      <c r="B64" s="15">
        <v>60</v>
      </c>
      <c r="C64" s="6">
        <v>43134</v>
      </c>
      <c r="D64" s="7">
        <v>0.60763888888888895</v>
      </c>
      <c r="E64" s="113" t="s">
        <v>263</v>
      </c>
      <c r="F64" s="9" t="s">
        <v>27</v>
      </c>
      <c r="G64" s="15">
        <v>4</v>
      </c>
      <c r="H64" s="9">
        <v>4</v>
      </c>
      <c r="I64" s="9" t="s">
        <v>85</v>
      </c>
      <c r="J64" s="9" t="s">
        <v>20</v>
      </c>
      <c r="K64" s="108">
        <v>7</v>
      </c>
      <c r="L64" s="109">
        <v>2.1</v>
      </c>
      <c r="M64" s="50">
        <f t="shared" si="0"/>
        <v>200</v>
      </c>
      <c r="N64" s="50">
        <f t="shared" si="11"/>
        <v>1400</v>
      </c>
      <c r="O64" s="50">
        <f t="shared" si="12"/>
        <v>1200</v>
      </c>
      <c r="P64" s="51">
        <f t="shared" si="13"/>
        <v>23910</v>
      </c>
      <c r="Q64" s="13">
        <f t="shared" si="4"/>
        <v>100</v>
      </c>
      <c r="R64" s="13" t="str">
        <f t="shared" si="14"/>
        <v/>
      </c>
      <c r="S64" s="14">
        <f t="shared" si="15"/>
        <v>-100</v>
      </c>
      <c r="T64" s="14">
        <f t="shared" si="16"/>
        <v>25824</v>
      </c>
      <c r="U64" s="67">
        <f t="shared" si="8"/>
        <v>100</v>
      </c>
      <c r="V64" s="67" t="str">
        <f t="shared" si="17"/>
        <v/>
      </c>
      <c r="W64" s="67">
        <f t="shared" si="18"/>
        <v>-100</v>
      </c>
      <c r="X64" s="67">
        <f t="shared" si="19"/>
        <v>9165</v>
      </c>
    </row>
    <row r="65" spans="2:24" x14ac:dyDescent="0.25">
      <c r="B65" s="15">
        <v>61</v>
      </c>
      <c r="C65" s="6">
        <v>43134</v>
      </c>
      <c r="D65" s="7">
        <v>0.72569444444444453</v>
      </c>
      <c r="E65" s="112" t="s">
        <v>232</v>
      </c>
      <c r="F65" s="9" t="s">
        <v>86</v>
      </c>
      <c r="G65" s="15">
        <v>9</v>
      </c>
      <c r="H65" s="9">
        <v>5</v>
      </c>
      <c r="I65" s="9" t="s">
        <v>110</v>
      </c>
      <c r="J65" s="9"/>
      <c r="K65" s="108"/>
      <c r="L65" s="109"/>
      <c r="M65" s="50">
        <f t="shared" si="0"/>
        <v>200</v>
      </c>
      <c r="N65" s="50" t="str">
        <f t="shared" si="11"/>
        <v/>
      </c>
      <c r="O65" s="50">
        <f t="shared" si="12"/>
        <v>-200</v>
      </c>
      <c r="P65" s="51">
        <f t="shared" si="13"/>
        <v>23710</v>
      </c>
      <c r="Q65" s="13">
        <f t="shared" si="4"/>
        <v>100</v>
      </c>
      <c r="R65" s="13" t="str">
        <f t="shared" si="14"/>
        <v/>
      </c>
      <c r="S65" s="14">
        <f t="shared" si="15"/>
        <v>-100</v>
      </c>
      <c r="T65" s="14">
        <f t="shared" si="16"/>
        <v>25724</v>
      </c>
      <c r="U65" s="67">
        <f t="shared" si="8"/>
        <v>100</v>
      </c>
      <c r="V65" s="67" t="str">
        <f t="shared" si="17"/>
        <v/>
      </c>
      <c r="W65" s="67">
        <f t="shared" si="18"/>
        <v>-100</v>
      </c>
      <c r="X65" s="67">
        <f t="shared" si="19"/>
        <v>9065</v>
      </c>
    </row>
    <row r="66" spans="2:24" x14ac:dyDescent="0.25">
      <c r="B66" s="15">
        <v>62</v>
      </c>
      <c r="C66" s="6">
        <v>43141</v>
      </c>
      <c r="D66" s="7">
        <v>0.59375</v>
      </c>
      <c r="E66" s="112" t="s">
        <v>233</v>
      </c>
      <c r="F66" s="9" t="s">
        <v>86</v>
      </c>
      <c r="G66" s="15">
        <v>4</v>
      </c>
      <c r="H66" s="9">
        <v>1</v>
      </c>
      <c r="I66" s="9" t="s">
        <v>238</v>
      </c>
      <c r="J66" s="9" t="s">
        <v>20</v>
      </c>
      <c r="K66" s="108">
        <v>2.5</v>
      </c>
      <c r="L66" s="109">
        <v>1.7</v>
      </c>
      <c r="M66" s="50">
        <f t="shared" si="0"/>
        <v>200</v>
      </c>
      <c r="N66" s="50">
        <f t="shared" si="11"/>
        <v>500</v>
      </c>
      <c r="O66" s="50">
        <f t="shared" si="12"/>
        <v>300</v>
      </c>
      <c r="P66" s="51">
        <f t="shared" si="13"/>
        <v>24010</v>
      </c>
      <c r="Q66" s="13">
        <f t="shared" si="4"/>
        <v>100</v>
      </c>
      <c r="R66" s="13">
        <f t="shared" si="14"/>
        <v>1375</v>
      </c>
      <c r="S66" s="14">
        <f t="shared" si="15"/>
        <v>1275</v>
      </c>
      <c r="T66" s="14">
        <f t="shared" si="16"/>
        <v>26999</v>
      </c>
      <c r="U66" s="67">
        <f t="shared" si="8"/>
        <v>100</v>
      </c>
      <c r="V66" s="67">
        <f t="shared" si="17"/>
        <v>289</v>
      </c>
      <c r="W66" s="67">
        <f t="shared" si="18"/>
        <v>189</v>
      </c>
      <c r="X66" s="67">
        <f t="shared" si="19"/>
        <v>9254</v>
      </c>
    </row>
    <row r="67" spans="2:24" x14ac:dyDescent="0.25">
      <c r="B67" s="15">
        <v>63</v>
      </c>
      <c r="C67" s="6">
        <v>43141</v>
      </c>
      <c r="D67" s="7">
        <v>0.64236111111111105</v>
      </c>
      <c r="E67" s="112" t="s">
        <v>233</v>
      </c>
      <c r="F67" s="9" t="s">
        <v>86</v>
      </c>
      <c r="G67" s="15">
        <v>6</v>
      </c>
      <c r="H67" s="9">
        <v>2</v>
      </c>
      <c r="I67" s="9" t="s">
        <v>115</v>
      </c>
      <c r="J67" s="9" t="s">
        <v>20</v>
      </c>
      <c r="K67" s="108">
        <v>5.5</v>
      </c>
      <c r="L67" s="109">
        <v>1.7</v>
      </c>
      <c r="M67" s="50">
        <f t="shared" si="0"/>
        <v>200</v>
      </c>
      <c r="N67" s="50">
        <f t="shared" si="11"/>
        <v>1100</v>
      </c>
      <c r="O67" s="50">
        <f t="shared" si="12"/>
        <v>900</v>
      </c>
      <c r="P67" s="51">
        <f t="shared" si="13"/>
        <v>24910</v>
      </c>
      <c r="Q67" s="13">
        <f t="shared" si="4"/>
        <v>100</v>
      </c>
      <c r="R67" s="13" t="str">
        <f t="shared" si="14"/>
        <v/>
      </c>
      <c r="S67" s="14">
        <f t="shared" si="15"/>
        <v>-100</v>
      </c>
      <c r="T67" s="14">
        <f t="shared" si="16"/>
        <v>26899</v>
      </c>
      <c r="U67" s="67">
        <f t="shared" si="8"/>
        <v>100</v>
      </c>
      <c r="V67" s="67" t="str">
        <f t="shared" si="17"/>
        <v/>
      </c>
      <c r="W67" s="67">
        <f t="shared" si="18"/>
        <v>-100</v>
      </c>
      <c r="X67" s="67">
        <f t="shared" si="19"/>
        <v>9154</v>
      </c>
    </row>
    <row r="68" spans="2:24" x14ac:dyDescent="0.25">
      <c r="B68" s="15">
        <v>64</v>
      </c>
      <c r="C68" s="6">
        <v>43148</v>
      </c>
      <c r="D68" s="7">
        <v>0.71180555555555547</v>
      </c>
      <c r="E68" s="113" t="s">
        <v>263</v>
      </c>
      <c r="F68" s="9" t="s">
        <v>21</v>
      </c>
      <c r="G68" s="15">
        <v>7</v>
      </c>
      <c r="H68" s="9">
        <v>2</v>
      </c>
      <c r="I68" s="9" t="s">
        <v>249</v>
      </c>
      <c r="J68" s="9"/>
      <c r="K68" s="108"/>
      <c r="L68" s="109"/>
      <c r="M68" s="50">
        <f t="shared" si="0"/>
        <v>200</v>
      </c>
      <c r="N68" s="50" t="str">
        <f t="shared" si="11"/>
        <v/>
      </c>
      <c r="O68" s="50">
        <f t="shared" si="12"/>
        <v>-200</v>
      </c>
      <c r="P68" s="51">
        <f t="shared" si="13"/>
        <v>24710</v>
      </c>
      <c r="Q68" s="13">
        <f t="shared" si="4"/>
        <v>100</v>
      </c>
      <c r="R68" s="13" t="str">
        <f t="shared" si="14"/>
        <v/>
      </c>
      <c r="S68" s="14">
        <f t="shared" si="15"/>
        <v>-100</v>
      </c>
      <c r="T68" s="14">
        <f t="shared" si="16"/>
        <v>26799</v>
      </c>
      <c r="U68" s="67">
        <f t="shared" si="8"/>
        <v>100</v>
      </c>
      <c r="V68" s="67" t="str">
        <f t="shared" si="17"/>
        <v/>
      </c>
      <c r="W68" s="67">
        <f t="shared" si="18"/>
        <v>-100</v>
      </c>
      <c r="X68" s="67">
        <f t="shared" si="19"/>
        <v>9054</v>
      </c>
    </row>
    <row r="69" spans="2:24" x14ac:dyDescent="0.25">
      <c r="B69" s="15">
        <v>65</v>
      </c>
      <c r="C69" s="6">
        <v>43148</v>
      </c>
      <c r="D69" s="7">
        <v>0.76388888888888884</v>
      </c>
      <c r="E69" s="113" t="s">
        <v>263</v>
      </c>
      <c r="F69" s="9" t="s">
        <v>21</v>
      </c>
      <c r="G69" s="15">
        <v>9</v>
      </c>
      <c r="H69" s="9">
        <v>8</v>
      </c>
      <c r="I69" s="9" t="s">
        <v>63</v>
      </c>
      <c r="J69" s="9" t="s">
        <v>20</v>
      </c>
      <c r="K69" s="108">
        <v>3.8499999999999996</v>
      </c>
      <c r="L69" s="109">
        <v>1.7</v>
      </c>
      <c r="M69" s="50">
        <f t="shared" si="0"/>
        <v>200</v>
      </c>
      <c r="N69" s="50">
        <f t="shared" si="11"/>
        <v>769.99999999999989</v>
      </c>
      <c r="O69" s="50">
        <f t="shared" si="12"/>
        <v>569.99999999999989</v>
      </c>
      <c r="P69" s="51">
        <f t="shared" si="13"/>
        <v>25280</v>
      </c>
      <c r="Q69" s="13">
        <f t="shared" si="4"/>
        <v>100</v>
      </c>
      <c r="R69" s="13">
        <f t="shared" si="14"/>
        <v>1847.9999999999995</v>
      </c>
      <c r="S69" s="14">
        <f t="shared" si="15"/>
        <v>1747.9999999999995</v>
      </c>
      <c r="T69" s="14">
        <f t="shared" si="16"/>
        <v>28547</v>
      </c>
      <c r="U69" s="67">
        <f t="shared" si="8"/>
        <v>100</v>
      </c>
      <c r="V69" s="67">
        <f t="shared" si="17"/>
        <v>306</v>
      </c>
      <c r="W69" s="67">
        <f t="shared" si="18"/>
        <v>206</v>
      </c>
      <c r="X69" s="67">
        <f t="shared" si="19"/>
        <v>9260</v>
      </c>
    </row>
    <row r="70" spans="2:24" x14ac:dyDescent="0.25">
      <c r="B70" s="15">
        <v>66</v>
      </c>
      <c r="C70" s="6">
        <v>43155</v>
      </c>
      <c r="D70" s="7">
        <v>0.64236111111111105</v>
      </c>
      <c r="E70" s="112" t="s">
        <v>232</v>
      </c>
      <c r="F70" s="9" t="s">
        <v>86</v>
      </c>
      <c r="G70" s="15">
        <v>6</v>
      </c>
      <c r="H70" s="9">
        <v>3</v>
      </c>
      <c r="I70" s="9" t="s">
        <v>33</v>
      </c>
      <c r="J70" s="9" t="s">
        <v>20</v>
      </c>
      <c r="K70" s="108">
        <v>4.8</v>
      </c>
      <c r="L70" s="109">
        <v>1.8</v>
      </c>
      <c r="M70" s="50">
        <f t="shared" ref="M70:M115" si="20">IF(E70&lt;&gt;"TZ-Special",$M$2,($M$2*$N$2))</f>
        <v>200</v>
      </c>
      <c r="N70" s="50">
        <f t="shared" si="11"/>
        <v>960</v>
      </c>
      <c r="O70" s="50">
        <f t="shared" si="12"/>
        <v>760</v>
      </c>
      <c r="P70" s="51">
        <f t="shared" si="13"/>
        <v>26040</v>
      </c>
      <c r="Q70" s="13">
        <f t="shared" ref="Q70:Q121" si="21">$Q$1</f>
        <v>100</v>
      </c>
      <c r="R70" s="13" t="str">
        <f t="shared" si="14"/>
        <v/>
      </c>
      <c r="S70" s="14">
        <f t="shared" si="15"/>
        <v>-100</v>
      </c>
      <c r="T70" s="14">
        <f t="shared" si="16"/>
        <v>28447</v>
      </c>
      <c r="U70" s="67">
        <f t="shared" ref="U70:U121" si="22">$U$1</f>
        <v>100</v>
      </c>
      <c r="V70" s="67">
        <f t="shared" si="17"/>
        <v>270</v>
      </c>
      <c r="W70" s="67">
        <f t="shared" si="18"/>
        <v>170</v>
      </c>
      <c r="X70" s="67">
        <f t="shared" si="19"/>
        <v>9430</v>
      </c>
    </row>
    <row r="71" spans="2:24" x14ac:dyDescent="0.25">
      <c r="B71" s="15">
        <v>67</v>
      </c>
      <c r="C71" s="6">
        <v>43155</v>
      </c>
      <c r="D71" s="7">
        <v>0.72569444444444453</v>
      </c>
      <c r="E71" s="112" t="s">
        <v>232</v>
      </c>
      <c r="F71" s="9" t="s">
        <v>86</v>
      </c>
      <c r="G71" s="15">
        <v>9</v>
      </c>
      <c r="H71" s="9">
        <v>1</v>
      </c>
      <c r="I71" s="9" t="s">
        <v>32</v>
      </c>
      <c r="J71" s="9" t="s">
        <v>28</v>
      </c>
      <c r="K71" s="108"/>
      <c r="L71" s="109">
        <v>1.5</v>
      </c>
      <c r="M71" s="50">
        <f t="shared" si="20"/>
        <v>200</v>
      </c>
      <c r="N71" s="50" t="str">
        <f t="shared" ref="N71:N115" si="23">IF(J71&lt;&gt;"WON","",M71*K71)</f>
        <v/>
      </c>
      <c r="O71" s="50">
        <f t="shared" ref="O71:O115" si="24">IF(N71="",M71*-1,N71-M71)</f>
        <v>-200</v>
      </c>
      <c r="P71" s="51">
        <f t="shared" ref="P71:P115" si="25">P70+O71</f>
        <v>25840</v>
      </c>
      <c r="Q71" s="13">
        <f t="shared" si="21"/>
        <v>100</v>
      </c>
      <c r="R71" s="13" t="str">
        <f t="shared" ref="R71:R113" si="26">IF(OR(K71="",K72=""),"",((K71*Q71)*K72))</f>
        <v/>
      </c>
      <c r="S71" s="14">
        <f t="shared" ref="S71:S113" si="27">IF(R71="",Q71*-1,R71-Q71)</f>
        <v>-100</v>
      </c>
      <c r="T71" s="14">
        <f t="shared" ref="T71:T113" si="28">T70+S71</f>
        <v>28347</v>
      </c>
      <c r="U71" s="67">
        <f t="shared" si="22"/>
        <v>100</v>
      </c>
      <c r="V71" s="67" t="str">
        <f t="shared" ref="V71:V113" si="29">IF(OR(L71="",L72=""),"",((L71*U71)*L72))</f>
        <v/>
      </c>
      <c r="W71" s="67">
        <f t="shared" ref="W71:W113" si="30">IF(V71="",U71*-1,V71-U71)</f>
        <v>-100</v>
      </c>
      <c r="X71" s="67">
        <f t="shared" ref="X71:X113" si="31">X70+W71</f>
        <v>9330</v>
      </c>
    </row>
    <row r="72" spans="2:24" x14ac:dyDescent="0.25">
      <c r="B72" s="15">
        <v>68</v>
      </c>
      <c r="C72" s="6">
        <v>43162</v>
      </c>
      <c r="D72" s="7">
        <v>0.54513888888888895</v>
      </c>
      <c r="E72" s="113" t="s">
        <v>263</v>
      </c>
      <c r="F72" s="9" t="s">
        <v>21</v>
      </c>
      <c r="G72" s="15">
        <v>2</v>
      </c>
      <c r="H72" s="9">
        <v>3</v>
      </c>
      <c r="I72" s="9" t="s">
        <v>250</v>
      </c>
      <c r="J72" s="9"/>
      <c r="K72" s="108"/>
      <c r="L72" s="109"/>
      <c r="M72" s="50">
        <f t="shared" si="20"/>
        <v>200</v>
      </c>
      <c r="N72" s="50" t="str">
        <f t="shared" si="23"/>
        <v/>
      </c>
      <c r="O72" s="50">
        <f t="shared" si="24"/>
        <v>-200</v>
      </c>
      <c r="P72" s="51">
        <f t="shared" si="25"/>
        <v>25640</v>
      </c>
      <c r="Q72" s="13">
        <f t="shared" si="21"/>
        <v>100</v>
      </c>
      <c r="R72" s="13" t="str">
        <f t="shared" si="26"/>
        <v/>
      </c>
      <c r="S72" s="14">
        <f t="shared" si="27"/>
        <v>-100</v>
      </c>
      <c r="T72" s="14">
        <f t="shared" si="28"/>
        <v>28247</v>
      </c>
      <c r="U72" s="67">
        <f t="shared" si="22"/>
        <v>100</v>
      </c>
      <c r="V72" s="67" t="str">
        <f t="shared" si="29"/>
        <v/>
      </c>
      <c r="W72" s="67">
        <f t="shared" si="30"/>
        <v>-100</v>
      </c>
      <c r="X72" s="67">
        <f t="shared" si="31"/>
        <v>9230</v>
      </c>
    </row>
    <row r="73" spans="2:24" x14ac:dyDescent="0.25">
      <c r="B73" s="15">
        <v>69</v>
      </c>
      <c r="C73" s="6">
        <v>43162</v>
      </c>
      <c r="D73" s="7">
        <v>0.61805555555555558</v>
      </c>
      <c r="E73" s="113" t="s">
        <v>263</v>
      </c>
      <c r="F73" s="9" t="s">
        <v>21</v>
      </c>
      <c r="G73" s="15">
        <v>5</v>
      </c>
      <c r="H73" s="9">
        <v>3</v>
      </c>
      <c r="I73" s="9" t="s">
        <v>251</v>
      </c>
      <c r="J73" s="9" t="s">
        <v>23</v>
      </c>
      <c r="K73" s="108"/>
      <c r="L73" s="109">
        <v>1.5</v>
      </c>
      <c r="M73" s="50">
        <f t="shared" si="20"/>
        <v>200</v>
      </c>
      <c r="N73" s="50" t="str">
        <f t="shared" si="23"/>
        <v/>
      </c>
      <c r="O73" s="50">
        <f t="shared" si="24"/>
        <v>-200</v>
      </c>
      <c r="P73" s="51">
        <f t="shared" si="25"/>
        <v>25440</v>
      </c>
      <c r="Q73" s="13">
        <f t="shared" si="21"/>
        <v>100</v>
      </c>
      <c r="R73" s="13" t="str">
        <f t="shared" si="26"/>
        <v/>
      </c>
      <c r="S73" s="14">
        <f t="shared" si="27"/>
        <v>-100</v>
      </c>
      <c r="T73" s="14">
        <f t="shared" si="28"/>
        <v>28147</v>
      </c>
      <c r="U73" s="67">
        <f t="shared" si="22"/>
        <v>100</v>
      </c>
      <c r="V73" s="67">
        <f t="shared" si="29"/>
        <v>180</v>
      </c>
      <c r="W73" s="67">
        <f t="shared" si="30"/>
        <v>80</v>
      </c>
      <c r="X73" s="67">
        <f t="shared" si="31"/>
        <v>9310</v>
      </c>
    </row>
    <row r="74" spans="2:24" x14ac:dyDescent="0.25">
      <c r="B74" s="15">
        <v>70</v>
      </c>
      <c r="C74" s="6">
        <v>43162</v>
      </c>
      <c r="D74" s="7">
        <v>0.72916666666666663</v>
      </c>
      <c r="E74" s="113" t="s">
        <v>263</v>
      </c>
      <c r="F74" s="9" t="s">
        <v>21</v>
      </c>
      <c r="G74" s="15">
        <v>9</v>
      </c>
      <c r="H74" s="9">
        <v>3</v>
      </c>
      <c r="I74" s="9" t="s">
        <v>145</v>
      </c>
      <c r="J74" s="9" t="s">
        <v>20</v>
      </c>
      <c r="K74" s="108">
        <v>2.7</v>
      </c>
      <c r="L74" s="109">
        <v>1.2</v>
      </c>
      <c r="M74" s="50">
        <f t="shared" si="20"/>
        <v>200</v>
      </c>
      <c r="N74" s="50">
        <f t="shared" si="23"/>
        <v>540</v>
      </c>
      <c r="O74" s="50">
        <f t="shared" si="24"/>
        <v>340</v>
      </c>
      <c r="P74" s="51">
        <f t="shared" si="25"/>
        <v>25780</v>
      </c>
      <c r="Q74" s="13">
        <f t="shared" si="21"/>
        <v>100</v>
      </c>
      <c r="R74" s="13" t="str">
        <f t="shared" si="26"/>
        <v/>
      </c>
      <c r="S74" s="14">
        <f t="shared" si="27"/>
        <v>-100</v>
      </c>
      <c r="T74" s="14">
        <f t="shared" si="28"/>
        <v>28047</v>
      </c>
      <c r="U74" s="67">
        <f t="shared" si="22"/>
        <v>100</v>
      </c>
      <c r="V74" s="67">
        <f t="shared" si="29"/>
        <v>216</v>
      </c>
      <c r="W74" s="67">
        <f t="shared" si="30"/>
        <v>116</v>
      </c>
      <c r="X74" s="67">
        <f t="shared" si="31"/>
        <v>9426</v>
      </c>
    </row>
    <row r="75" spans="2:24" x14ac:dyDescent="0.25">
      <c r="B75" s="15">
        <v>71</v>
      </c>
      <c r="C75" s="6">
        <v>43169</v>
      </c>
      <c r="D75" s="7">
        <v>0.55902777777777779</v>
      </c>
      <c r="E75" s="112" t="s">
        <v>233</v>
      </c>
      <c r="F75" s="9" t="s">
        <v>24</v>
      </c>
      <c r="G75" s="15">
        <v>3</v>
      </c>
      <c r="H75" s="9">
        <v>12</v>
      </c>
      <c r="I75" s="9" t="s">
        <v>239</v>
      </c>
      <c r="J75" s="9" t="s">
        <v>28</v>
      </c>
      <c r="K75" s="108"/>
      <c r="L75" s="109">
        <v>1.8</v>
      </c>
      <c r="M75" s="50">
        <f t="shared" si="20"/>
        <v>200</v>
      </c>
      <c r="N75" s="50" t="str">
        <f t="shared" si="23"/>
        <v/>
      </c>
      <c r="O75" s="50">
        <f t="shared" si="24"/>
        <v>-200</v>
      </c>
      <c r="P75" s="51">
        <f t="shared" si="25"/>
        <v>25580</v>
      </c>
      <c r="Q75" s="13">
        <f t="shared" si="21"/>
        <v>100</v>
      </c>
      <c r="R75" s="13" t="str">
        <f t="shared" si="26"/>
        <v/>
      </c>
      <c r="S75" s="14">
        <f t="shared" si="27"/>
        <v>-100</v>
      </c>
      <c r="T75" s="14">
        <f t="shared" si="28"/>
        <v>27947</v>
      </c>
      <c r="U75" s="67">
        <f t="shared" si="22"/>
        <v>100</v>
      </c>
      <c r="V75" s="67">
        <f t="shared" si="29"/>
        <v>187.20000000000002</v>
      </c>
      <c r="W75" s="67">
        <f t="shared" si="30"/>
        <v>87.200000000000017</v>
      </c>
      <c r="X75" s="67">
        <f t="shared" si="31"/>
        <v>9513.2000000000007</v>
      </c>
    </row>
    <row r="76" spans="2:24" x14ac:dyDescent="0.25">
      <c r="B76" s="15">
        <v>72</v>
      </c>
      <c r="C76" s="6">
        <v>43169</v>
      </c>
      <c r="D76" s="7">
        <v>0.625</v>
      </c>
      <c r="E76" s="113" t="s">
        <v>263</v>
      </c>
      <c r="F76" s="9" t="s">
        <v>21</v>
      </c>
      <c r="G76" s="15">
        <v>5</v>
      </c>
      <c r="H76" s="9">
        <v>1</v>
      </c>
      <c r="I76" s="9" t="s">
        <v>69</v>
      </c>
      <c r="J76" s="9" t="s">
        <v>20</v>
      </c>
      <c r="K76" s="108">
        <v>1.5</v>
      </c>
      <c r="L76" s="109">
        <v>1.04</v>
      </c>
      <c r="M76" s="50">
        <f t="shared" si="20"/>
        <v>200</v>
      </c>
      <c r="N76" s="50">
        <f t="shared" si="23"/>
        <v>300</v>
      </c>
      <c r="O76" s="50">
        <f t="shared" si="24"/>
        <v>100</v>
      </c>
      <c r="P76" s="51">
        <f t="shared" si="25"/>
        <v>25680</v>
      </c>
      <c r="Q76" s="13">
        <f t="shared" si="21"/>
        <v>100</v>
      </c>
      <c r="R76" s="13">
        <f t="shared" si="26"/>
        <v>405</v>
      </c>
      <c r="S76" s="14">
        <f t="shared" si="27"/>
        <v>305</v>
      </c>
      <c r="T76" s="14">
        <f t="shared" si="28"/>
        <v>28252</v>
      </c>
      <c r="U76" s="67">
        <f t="shared" si="22"/>
        <v>100</v>
      </c>
      <c r="V76" s="67">
        <f t="shared" si="29"/>
        <v>135.20000000000002</v>
      </c>
      <c r="W76" s="67">
        <f t="shared" si="30"/>
        <v>35.200000000000017</v>
      </c>
      <c r="X76" s="67">
        <f t="shared" si="31"/>
        <v>9548.4000000000015</v>
      </c>
    </row>
    <row r="77" spans="2:24" x14ac:dyDescent="0.25">
      <c r="B77" s="15">
        <v>73</v>
      </c>
      <c r="C77" s="6">
        <v>43169</v>
      </c>
      <c r="D77" s="7">
        <v>0.70833333333333337</v>
      </c>
      <c r="E77" s="113" t="s">
        <v>263</v>
      </c>
      <c r="F77" s="9" t="s">
        <v>21</v>
      </c>
      <c r="G77" s="15">
        <v>8</v>
      </c>
      <c r="H77" s="9">
        <v>9</v>
      </c>
      <c r="I77" s="9" t="s">
        <v>103</v>
      </c>
      <c r="J77" s="9" t="s">
        <v>20</v>
      </c>
      <c r="K77" s="108">
        <v>2.7</v>
      </c>
      <c r="L77" s="109">
        <v>1.3</v>
      </c>
      <c r="M77" s="50">
        <f t="shared" si="20"/>
        <v>200</v>
      </c>
      <c r="N77" s="50">
        <f t="shared" si="23"/>
        <v>540</v>
      </c>
      <c r="O77" s="50">
        <f t="shared" si="24"/>
        <v>340</v>
      </c>
      <c r="P77" s="51">
        <f t="shared" si="25"/>
        <v>26020</v>
      </c>
      <c r="Q77" s="13">
        <f t="shared" si="21"/>
        <v>100</v>
      </c>
      <c r="R77" s="13">
        <f t="shared" si="26"/>
        <v>810</v>
      </c>
      <c r="S77" s="14">
        <f t="shared" si="27"/>
        <v>710</v>
      </c>
      <c r="T77" s="14">
        <f t="shared" si="28"/>
        <v>28962</v>
      </c>
      <c r="U77" s="67">
        <f t="shared" si="22"/>
        <v>100</v>
      </c>
      <c r="V77" s="67">
        <f t="shared" si="29"/>
        <v>208</v>
      </c>
      <c r="W77" s="67">
        <f t="shared" si="30"/>
        <v>108</v>
      </c>
      <c r="X77" s="67">
        <f t="shared" si="31"/>
        <v>9656.4000000000015</v>
      </c>
    </row>
    <row r="78" spans="2:24" x14ac:dyDescent="0.25">
      <c r="B78" s="15">
        <v>74</v>
      </c>
      <c r="C78" s="6">
        <v>43176</v>
      </c>
      <c r="D78" s="7">
        <v>0.63194444444444442</v>
      </c>
      <c r="E78" s="112" t="s">
        <v>233</v>
      </c>
      <c r="F78" s="9" t="s">
        <v>24</v>
      </c>
      <c r="G78" s="15">
        <v>5</v>
      </c>
      <c r="H78" s="9">
        <v>2</v>
      </c>
      <c r="I78" s="9" t="s">
        <v>240</v>
      </c>
      <c r="J78" s="9" t="s">
        <v>20</v>
      </c>
      <c r="K78" s="108">
        <v>3</v>
      </c>
      <c r="L78" s="109">
        <v>1.6</v>
      </c>
      <c r="M78" s="50">
        <f t="shared" si="20"/>
        <v>200</v>
      </c>
      <c r="N78" s="50">
        <f t="shared" si="23"/>
        <v>600</v>
      </c>
      <c r="O78" s="50">
        <f t="shared" si="24"/>
        <v>400</v>
      </c>
      <c r="P78" s="51">
        <f t="shared" si="25"/>
        <v>26420</v>
      </c>
      <c r="Q78" s="13">
        <f t="shared" si="21"/>
        <v>100</v>
      </c>
      <c r="R78" s="13" t="str">
        <f t="shared" si="26"/>
        <v/>
      </c>
      <c r="S78" s="14">
        <f t="shared" si="27"/>
        <v>-100</v>
      </c>
      <c r="T78" s="14">
        <f t="shared" si="28"/>
        <v>28862</v>
      </c>
      <c r="U78" s="67">
        <f t="shared" si="22"/>
        <v>100</v>
      </c>
      <c r="V78" s="67" t="str">
        <f t="shared" si="29"/>
        <v/>
      </c>
      <c r="W78" s="67">
        <f t="shared" si="30"/>
        <v>-100</v>
      </c>
      <c r="X78" s="67">
        <f t="shared" si="31"/>
        <v>9556.4000000000015</v>
      </c>
    </row>
    <row r="79" spans="2:24" x14ac:dyDescent="0.25">
      <c r="B79" s="15">
        <v>75</v>
      </c>
      <c r="C79" s="6">
        <v>43176</v>
      </c>
      <c r="D79" s="7">
        <v>0.6875</v>
      </c>
      <c r="E79" s="112" t="s">
        <v>233</v>
      </c>
      <c r="F79" s="9" t="s">
        <v>24</v>
      </c>
      <c r="G79" s="15">
        <v>7</v>
      </c>
      <c r="H79" s="9">
        <v>12</v>
      </c>
      <c r="I79" s="9" t="s">
        <v>241</v>
      </c>
      <c r="J79" s="9"/>
      <c r="K79" s="108"/>
      <c r="L79" s="109"/>
      <c r="M79" s="50">
        <f t="shared" si="20"/>
        <v>200</v>
      </c>
      <c r="N79" s="50" t="str">
        <f t="shared" si="23"/>
        <v/>
      </c>
      <c r="O79" s="50">
        <f t="shared" si="24"/>
        <v>-200</v>
      </c>
      <c r="P79" s="51">
        <f t="shared" si="25"/>
        <v>26220</v>
      </c>
      <c r="Q79" s="13">
        <f t="shared" si="21"/>
        <v>100</v>
      </c>
      <c r="R79" s="13" t="str">
        <f t="shared" si="26"/>
        <v/>
      </c>
      <c r="S79" s="14">
        <f t="shared" si="27"/>
        <v>-100</v>
      </c>
      <c r="T79" s="14">
        <f t="shared" si="28"/>
        <v>28762</v>
      </c>
      <c r="U79" s="67">
        <f t="shared" si="22"/>
        <v>100</v>
      </c>
      <c r="V79" s="67" t="str">
        <f t="shared" si="29"/>
        <v/>
      </c>
      <c r="W79" s="67">
        <f t="shared" si="30"/>
        <v>-100</v>
      </c>
      <c r="X79" s="67">
        <f t="shared" si="31"/>
        <v>9456.4000000000015</v>
      </c>
    </row>
    <row r="80" spans="2:24" x14ac:dyDescent="0.25">
      <c r="B80" s="15">
        <v>76</v>
      </c>
      <c r="C80" s="6">
        <v>43182</v>
      </c>
      <c r="D80" s="7">
        <v>0.89583333333333337</v>
      </c>
      <c r="E80" s="112" t="s">
        <v>232</v>
      </c>
      <c r="F80" s="9" t="s">
        <v>136</v>
      </c>
      <c r="G80" s="15">
        <v>7</v>
      </c>
      <c r="H80" s="9">
        <v>2</v>
      </c>
      <c r="I80" s="9" t="s">
        <v>137</v>
      </c>
      <c r="J80" s="9" t="s">
        <v>20</v>
      </c>
      <c r="K80" s="108">
        <v>10</v>
      </c>
      <c r="L80" s="109">
        <v>3.2</v>
      </c>
      <c r="M80" s="50">
        <f t="shared" si="20"/>
        <v>200</v>
      </c>
      <c r="N80" s="50">
        <f t="shared" si="23"/>
        <v>2000</v>
      </c>
      <c r="O80" s="50">
        <f t="shared" si="24"/>
        <v>1800</v>
      </c>
      <c r="P80" s="51">
        <f t="shared" si="25"/>
        <v>28020</v>
      </c>
      <c r="Q80" s="13">
        <f t="shared" si="21"/>
        <v>100</v>
      </c>
      <c r="R80" s="13" t="str">
        <f t="shared" si="26"/>
        <v/>
      </c>
      <c r="S80" s="14">
        <f t="shared" si="27"/>
        <v>-100</v>
      </c>
      <c r="T80" s="14">
        <f t="shared" si="28"/>
        <v>28662</v>
      </c>
      <c r="U80" s="67">
        <f t="shared" si="22"/>
        <v>100</v>
      </c>
      <c r="V80" s="67" t="str">
        <f t="shared" si="29"/>
        <v/>
      </c>
      <c r="W80" s="67">
        <f t="shared" si="30"/>
        <v>-100</v>
      </c>
      <c r="X80" s="67">
        <f t="shared" si="31"/>
        <v>9356.4000000000015</v>
      </c>
    </row>
    <row r="81" spans="2:24" x14ac:dyDescent="0.25">
      <c r="B81" s="15">
        <v>77</v>
      </c>
      <c r="C81" s="6">
        <v>43183</v>
      </c>
      <c r="D81" s="7">
        <v>0.60069444444444442</v>
      </c>
      <c r="E81" s="112" t="s">
        <v>233</v>
      </c>
      <c r="F81" s="9" t="s">
        <v>234</v>
      </c>
      <c r="G81" s="15">
        <v>4</v>
      </c>
      <c r="H81" s="9">
        <v>5</v>
      </c>
      <c r="I81" s="9" t="s">
        <v>242</v>
      </c>
      <c r="J81" s="9"/>
      <c r="K81" s="108"/>
      <c r="L81" s="109"/>
      <c r="M81" s="50">
        <f t="shared" si="20"/>
        <v>200</v>
      </c>
      <c r="N81" s="50" t="str">
        <f t="shared" si="23"/>
        <v/>
      </c>
      <c r="O81" s="50">
        <f t="shared" si="24"/>
        <v>-200</v>
      </c>
      <c r="P81" s="51">
        <f t="shared" si="25"/>
        <v>27820</v>
      </c>
      <c r="Q81" s="13">
        <f t="shared" si="21"/>
        <v>100</v>
      </c>
      <c r="R81" s="13" t="str">
        <f t="shared" si="26"/>
        <v/>
      </c>
      <c r="S81" s="14">
        <f t="shared" si="27"/>
        <v>-100</v>
      </c>
      <c r="T81" s="14">
        <f t="shared" si="28"/>
        <v>28562</v>
      </c>
      <c r="U81" s="67">
        <f t="shared" si="22"/>
        <v>100</v>
      </c>
      <c r="V81" s="67" t="str">
        <f t="shared" si="29"/>
        <v/>
      </c>
      <c r="W81" s="67">
        <f t="shared" si="30"/>
        <v>-100</v>
      </c>
      <c r="X81" s="67">
        <f t="shared" si="31"/>
        <v>9256.4000000000015</v>
      </c>
    </row>
    <row r="82" spans="2:24" x14ac:dyDescent="0.25">
      <c r="B82" s="15">
        <v>78</v>
      </c>
      <c r="C82" s="6">
        <v>43183</v>
      </c>
      <c r="D82" s="7">
        <v>0.70138888888888884</v>
      </c>
      <c r="E82" s="113" t="s">
        <v>263</v>
      </c>
      <c r="F82" s="9" t="s">
        <v>27</v>
      </c>
      <c r="G82" s="15">
        <v>8</v>
      </c>
      <c r="H82" s="9">
        <v>3</v>
      </c>
      <c r="I82" s="9" t="s">
        <v>64</v>
      </c>
      <c r="J82" s="9" t="s">
        <v>20</v>
      </c>
      <c r="K82" s="108">
        <v>4.2</v>
      </c>
      <c r="L82" s="109">
        <v>1.6</v>
      </c>
      <c r="M82" s="50">
        <f t="shared" si="20"/>
        <v>200</v>
      </c>
      <c r="N82" s="50">
        <f t="shared" si="23"/>
        <v>840</v>
      </c>
      <c r="O82" s="50">
        <f t="shared" si="24"/>
        <v>640</v>
      </c>
      <c r="P82" s="51">
        <f t="shared" si="25"/>
        <v>28460</v>
      </c>
      <c r="Q82" s="13">
        <f t="shared" si="21"/>
        <v>100</v>
      </c>
      <c r="R82" s="13">
        <f t="shared" si="26"/>
        <v>2142</v>
      </c>
      <c r="S82" s="14">
        <f t="shared" si="27"/>
        <v>2042</v>
      </c>
      <c r="T82" s="14">
        <f t="shared" si="28"/>
        <v>30604</v>
      </c>
      <c r="U82" s="67">
        <f t="shared" si="22"/>
        <v>100</v>
      </c>
      <c r="V82" s="67">
        <f t="shared" si="29"/>
        <v>304</v>
      </c>
      <c r="W82" s="67">
        <f t="shared" si="30"/>
        <v>204</v>
      </c>
      <c r="X82" s="67">
        <f t="shared" si="31"/>
        <v>9460.4000000000015</v>
      </c>
    </row>
    <row r="83" spans="2:24" x14ac:dyDescent="0.25">
      <c r="B83" s="15">
        <v>79</v>
      </c>
      <c r="C83" s="6">
        <v>43190</v>
      </c>
      <c r="D83" s="7">
        <v>0.55902777777777779</v>
      </c>
      <c r="E83" s="112" t="s">
        <v>232</v>
      </c>
      <c r="F83" s="9" t="s">
        <v>86</v>
      </c>
      <c r="G83" s="15">
        <v>2</v>
      </c>
      <c r="H83" s="9">
        <v>3</v>
      </c>
      <c r="I83" s="9" t="s">
        <v>139</v>
      </c>
      <c r="J83" s="9" t="s">
        <v>20</v>
      </c>
      <c r="K83" s="108">
        <v>5.0999999999999996</v>
      </c>
      <c r="L83" s="109">
        <v>1.9</v>
      </c>
      <c r="M83" s="50">
        <f t="shared" si="20"/>
        <v>200</v>
      </c>
      <c r="N83" s="50">
        <f t="shared" si="23"/>
        <v>1019.9999999999999</v>
      </c>
      <c r="O83" s="50">
        <f t="shared" si="24"/>
        <v>819.99999999999989</v>
      </c>
      <c r="P83" s="51">
        <f t="shared" si="25"/>
        <v>29280</v>
      </c>
      <c r="Q83" s="13">
        <f t="shared" si="21"/>
        <v>100</v>
      </c>
      <c r="R83" s="13">
        <f t="shared" si="26"/>
        <v>1682.9999999999998</v>
      </c>
      <c r="S83" s="14">
        <f t="shared" si="27"/>
        <v>1582.9999999999998</v>
      </c>
      <c r="T83" s="14">
        <f t="shared" si="28"/>
        <v>32187</v>
      </c>
      <c r="U83" s="67">
        <f t="shared" si="22"/>
        <v>100</v>
      </c>
      <c r="V83" s="67">
        <f t="shared" si="29"/>
        <v>285</v>
      </c>
      <c r="W83" s="67">
        <f t="shared" si="30"/>
        <v>185</v>
      </c>
      <c r="X83" s="67">
        <f t="shared" si="31"/>
        <v>9645.4000000000015</v>
      </c>
    </row>
    <row r="84" spans="2:24" x14ac:dyDescent="0.25">
      <c r="B84" s="15">
        <v>80</v>
      </c>
      <c r="C84" s="6">
        <v>43190</v>
      </c>
      <c r="D84" s="7">
        <v>0.72916666666666663</v>
      </c>
      <c r="E84" s="113" t="s">
        <v>263</v>
      </c>
      <c r="F84" s="9" t="s">
        <v>27</v>
      </c>
      <c r="G84" s="15">
        <v>9</v>
      </c>
      <c r="H84" s="9">
        <v>5</v>
      </c>
      <c r="I84" s="9" t="s">
        <v>145</v>
      </c>
      <c r="J84" s="9" t="s">
        <v>20</v>
      </c>
      <c r="K84" s="108">
        <v>3.3</v>
      </c>
      <c r="L84" s="109">
        <v>1.5</v>
      </c>
      <c r="M84" s="50">
        <f t="shared" si="20"/>
        <v>200</v>
      </c>
      <c r="N84" s="50">
        <f t="shared" si="23"/>
        <v>660</v>
      </c>
      <c r="O84" s="50">
        <f t="shared" si="24"/>
        <v>460</v>
      </c>
      <c r="P84" s="51">
        <f t="shared" si="25"/>
        <v>29740</v>
      </c>
      <c r="Q84" s="13">
        <f t="shared" si="21"/>
        <v>100</v>
      </c>
      <c r="R84" s="13" t="str">
        <f t="shared" si="26"/>
        <v/>
      </c>
      <c r="S84" s="14">
        <f t="shared" si="27"/>
        <v>-100</v>
      </c>
      <c r="T84" s="14">
        <f t="shared" si="28"/>
        <v>32087</v>
      </c>
      <c r="U84" s="67">
        <f t="shared" si="22"/>
        <v>100</v>
      </c>
      <c r="V84" s="67" t="str">
        <f t="shared" si="29"/>
        <v/>
      </c>
      <c r="W84" s="67">
        <f t="shared" si="30"/>
        <v>-100</v>
      </c>
      <c r="X84" s="67">
        <f t="shared" si="31"/>
        <v>9545.4000000000015</v>
      </c>
    </row>
    <row r="85" spans="2:24" x14ac:dyDescent="0.25">
      <c r="B85" s="15">
        <v>81</v>
      </c>
      <c r="C85" s="6">
        <v>43197</v>
      </c>
      <c r="D85" s="7">
        <v>0.55555555555555558</v>
      </c>
      <c r="E85" s="113" t="s">
        <v>263</v>
      </c>
      <c r="F85" s="9" t="s">
        <v>21</v>
      </c>
      <c r="G85" s="15">
        <v>4</v>
      </c>
      <c r="H85" s="9">
        <v>1</v>
      </c>
      <c r="I85" s="9" t="s">
        <v>63</v>
      </c>
      <c r="J85" s="9"/>
      <c r="K85" s="108"/>
      <c r="L85" s="109"/>
      <c r="M85" s="50">
        <f t="shared" si="20"/>
        <v>200</v>
      </c>
      <c r="N85" s="50" t="str">
        <f t="shared" si="23"/>
        <v/>
      </c>
      <c r="O85" s="50">
        <f t="shared" si="24"/>
        <v>-200</v>
      </c>
      <c r="P85" s="51">
        <f t="shared" si="25"/>
        <v>29540</v>
      </c>
      <c r="Q85" s="13">
        <f t="shared" si="21"/>
        <v>100</v>
      </c>
      <c r="R85" s="13" t="str">
        <f t="shared" si="26"/>
        <v/>
      </c>
      <c r="S85" s="14">
        <f t="shared" si="27"/>
        <v>-100</v>
      </c>
      <c r="T85" s="14">
        <f t="shared" si="28"/>
        <v>31987</v>
      </c>
      <c r="U85" s="67">
        <f t="shared" si="22"/>
        <v>100</v>
      </c>
      <c r="V85" s="67" t="str">
        <f t="shared" si="29"/>
        <v/>
      </c>
      <c r="W85" s="67">
        <f t="shared" si="30"/>
        <v>-100</v>
      </c>
      <c r="X85" s="67">
        <f t="shared" si="31"/>
        <v>9445.4000000000015</v>
      </c>
    </row>
    <row r="86" spans="2:24" x14ac:dyDescent="0.25">
      <c r="B86" s="15">
        <v>82</v>
      </c>
      <c r="C86" s="6">
        <v>43204</v>
      </c>
      <c r="D86" s="7">
        <v>0.65625</v>
      </c>
      <c r="E86" s="113" t="s">
        <v>263</v>
      </c>
      <c r="F86" s="9" t="s">
        <v>21</v>
      </c>
      <c r="G86" s="15">
        <v>8</v>
      </c>
      <c r="H86" s="9">
        <v>1</v>
      </c>
      <c r="I86" s="9" t="s">
        <v>252</v>
      </c>
      <c r="J86" s="9"/>
      <c r="K86" s="108"/>
      <c r="L86" s="109"/>
      <c r="M86" s="50">
        <f t="shared" si="20"/>
        <v>200</v>
      </c>
      <c r="N86" s="50" t="str">
        <f t="shared" si="23"/>
        <v/>
      </c>
      <c r="O86" s="50">
        <f t="shared" si="24"/>
        <v>-200</v>
      </c>
      <c r="P86" s="51">
        <f t="shared" si="25"/>
        <v>29340</v>
      </c>
      <c r="Q86" s="13">
        <f t="shared" si="21"/>
        <v>100</v>
      </c>
      <c r="R86" s="13" t="str">
        <f t="shared" si="26"/>
        <v/>
      </c>
      <c r="S86" s="14">
        <f t="shared" si="27"/>
        <v>-100</v>
      </c>
      <c r="T86" s="14">
        <f t="shared" si="28"/>
        <v>31887</v>
      </c>
      <c r="U86" s="67">
        <f t="shared" si="22"/>
        <v>100</v>
      </c>
      <c r="V86" s="67" t="str">
        <f t="shared" si="29"/>
        <v/>
      </c>
      <c r="W86" s="67">
        <f t="shared" si="30"/>
        <v>-100</v>
      </c>
      <c r="X86" s="67">
        <f t="shared" si="31"/>
        <v>9345.4000000000015</v>
      </c>
    </row>
    <row r="87" spans="2:24" x14ac:dyDescent="0.25">
      <c r="B87" s="15">
        <v>83</v>
      </c>
      <c r="C87" s="6">
        <v>43204</v>
      </c>
      <c r="D87" s="7">
        <v>0.69791666666666663</v>
      </c>
      <c r="E87" s="112" t="s">
        <v>233</v>
      </c>
      <c r="F87" s="9" t="s">
        <v>86</v>
      </c>
      <c r="G87" s="15">
        <v>8</v>
      </c>
      <c r="H87" s="9">
        <v>1</v>
      </c>
      <c r="I87" s="9" t="s">
        <v>243</v>
      </c>
      <c r="J87" s="9"/>
      <c r="K87" s="108"/>
      <c r="L87" s="109"/>
      <c r="M87" s="50">
        <f t="shared" si="20"/>
        <v>200</v>
      </c>
      <c r="N87" s="50" t="str">
        <f t="shared" si="23"/>
        <v/>
      </c>
      <c r="O87" s="50">
        <f t="shared" si="24"/>
        <v>-200</v>
      </c>
      <c r="P87" s="51">
        <f t="shared" si="25"/>
        <v>29140</v>
      </c>
      <c r="Q87" s="13">
        <f t="shared" si="21"/>
        <v>100</v>
      </c>
      <c r="R87" s="13" t="str">
        <f t="shared" si="26"/>
        <v/>
      </c>
      <c r="S87" s="14">
        <f t="shared" si="27"/>
        <v>-100</v>
      </c>
      <c r="T87" s="14">
        <f t="shared" si="28"/>
        <v>31787</v>
      </c>
      <c r="U87" s="67">
        <f t="shared" si="22"/>
        <v>100</v>
      </c>
      <c r="V87" s="67" t="str">
        <f t="shared" si="29"/>
        <v/>
      </c>
      <c r="W87" s="67">
        <f t="shared" si="30"/>
        <v>-100</v>
      </c>
      <c r="X87" s="67">
        <f t="shared" si="31"/>
        <v>9245.4000000000015</v>
      </c>
    </row>
    <row r="88" spans="2:24" x14ac:dyDescent="0.25">
      <c r="B88" s="15">
        <v>84</v>
      </c>
      <c r="C88" s="6">
        <v>43211</v>
      </c>
      <c r="D88" s="7">
        <v>0.52430555555555558</v>
      </c>
      <c r="E88" s="113" t="s">
        <v>263</v>
      </c>
      <c r="F88" s="9" t="s">
        <v>21</v>
      </c>
      <c r="G88" s="15">
        <v>2</v>
      </c>
      <c r="H88" s="9">
        <v>4</v>
      </c>
      <c r="I88" s="9" t="s">
        <v>253</v>
      </c>
      <c r="J88" s="9" t="s">
        <v>23</v>
      </c>
      <c r="K88" s="108"/>
      <c r="L88" s="109">
        <v>1.8</v>
      </c>
      <c r="M88" s="50">
        <f t="shared" si="20"/>
        <v>200</v>
      </c>
      <c r="N88" s="50" t="str">
        <f t="shared" si="23"/>
        <v/>
      </c>
      <c r="O88" s="50">
        <f t="shared" si="24"/>
        <v>-200</v>
      </c>
      <c r="P88" s="51">
        <f t="shared" si="25"/>
        <v>28940</v>
      </c>
      <c r="Q88" s="13">
        <f t="shared" si="21"/>
        <v>100</v>
      </c>
      <c r="R88" s="13" t="str">
        <f t="shared" si="26"/>
        <v/>
      </c>
      <c r="S88" s="14">
        <f t="shared" si="27"/>
        <v>-100</v>
      </c>
      <c r="T88" s="14">
        <f t="shared" si="28"/>
        <v>31687</v>
      </c>
      <c r="U88" s="67">
        <f t="shared" si="22"/>
        <v>100</v>
      </c>
      <c r="V88" s="67">
        <f t="shared" si="29"/>
        <v>270</v>
      </c>
      <c r="W88" s="67">
        <f t="shared" si="30"/>
        <v>170</v>
      </c>
      <c r="X88" s="67">
        <f t="shared" si="31"/>
        <v>9415.4000000000015</v>
      </c>
    </row>
    <row r="89" spans="2:24" x14ac:dyDescent="0.25">
      <c r="B89" s="15">
        <v>85</v>
      </c>
      <c r="C89" s="6">
        <v>43211</v>
      </c>
      <c r="D89" s="7">
        <v>0.54861111111111105</v>
      </c>
      <c r="E89" s="113" t="s">
        <v>263</v>
      </c>
      <c r="F89" s="9" t="s">
        <v>21</v>
      </c>
      <c r="G89" s="15">
        <v>3</v>
      </c>
      <c r="H89" s="9">
        <v>2</v>
      </c>
      <c r="I89" s="9" t="s">
        <v>142</v>
      </c>
      <c r="J89" s="9" t="s">
        <v>28</v>
      </c>
      <c r="K89" s="108"/>
      <c r="L89" s="109">
        <v>1.5</v>
      </c>
      <c r="M89" s="50">
        <f t="shared" si="20"/>
        <v>200</v>
      </c>
      <c r="N89" s="50" t="str">
        <f t="shared" si="23"/>
        <v/>
      </c>
      <c r="O89" s="50">
        <f t="shared" si="24"/>
        <v>-200</v>
      </c>
      <c r="P89" s="51">
        <f t="shared" si="25"/>
        <v>28740</v>
      </c>
      <c r="Q89" s="13">
        <f t="shared" si="21"/>
        <v>100</v>
      </c>
      <c r="R89" s="13" t="str">
        <f t="shared" si="26"/>
        <v/>
      </c>
      <c r="S89" s="14">
        <f t="shared" si="27"/>
        <v>-100</v>
      </c>
      <c r="T89" s="14">
        <f t="shared" si="28"/>
        <v>31587</v>
      </c>
      <c r="U89" s="67">
        <f t="shared" si="22"/>
        <v>100</v>
      </c>
      <c r="V89" s="67">
        <f t="shared" si="29"/>
        <v>255</v>
      </c>
      <c r="W89" s="67">
        <f t="shared" si="30"/>
        <v>155</v>
      </c>
      <c r="X89" s="67">
        <f t="shared" si="31"/>
        <v>9570.4000000000015</v>
      </c>
    </row>
    <row r="90" spans="2:24" x14ac:dyDescent="0.25">
      <c r="B90" s="15">
        <v>86</v>
      </c>
      <c r="C90" s="6">
        <v>43211</v>
      </c>
      <c r="D90" s="7">
        <v>0.57291666666666663</v>
      </c>
      <c r="E90" s="113" t="s">
        <v>263</v>
      </c>
      <c r="F90" s="9" t="s">
        <v>21</v>
      </c>
      <c r="G90" s="15">
        <v>4</v>
      </c>
      <c r="H90" s="9">
        <v>1</v>
      </c>
      <c r="I90" s="9" t="s">
        <v>143</v>
      </c>
      <c r="J90" s="9" t="s">
        <v>23</v>
      </c>
      <c r="K90" s="108"/>
      <c r="L90" s="109">
        <v>1.7</v>
      </c>
      <c r="M90" s="50">
        <f t="shared" si="20"/>
        <v>200</v>
      </c>
      <c r="N90" s="50" t="str">
        <f t="shared" si="23"/>
        <v/>
      </c>
      <c r="O90" s="50">
        <f t="shared" si="24"/>
        <v>-200</v>
      </c>
      <c r="P90" s="51">
        <f t="shared" si="25"/>
        <v>28540</v>
      </c>
      <c r="Q90" s="13">
        <f t="shared" si="21"/>
        <v>100</v>
      </c>
      <c r="R90" s="13" t="str">
        <f t="shared" si="26"/>
        <v/>
      </c>
      <c r="S90" s="14">
        <f t="shared" si="27"/>
        <v>-100</v>
      </c>
      <c r="T90" s="14">
        <f t="shared" si="28"/>
        <v>31487</v>
      </c>
      <c r="U90" s="67">
        <f t="shared" si="22"/>
        <v>100</v>
      </c>
      <c r="V90" s="67">
        <f t="shared" si="29"/>
        <v>237.99999999999997</v>
      </c>
      <c r="W90" s="67">
        <f t="shared" si="30"/>
        <v>137.99999999999997</v>
      </c>
      <c r="X90" s="67">
        <f t="shared" si="31"/>
        <v>9708.4000000000015</v>
      </c>
    </row>
    <row r="91" spans="2:24" x14ac:dyDescent="0.25">
      <c r="B91" s="15">
        <v>87</v>
      </c>
      <c r="C91" s="6">
        <v>43211</v>
      </c>
      <c r="D91" s="7">
        <v>0.64930555555555558</v>
      </c>
      <c r="E91" s="113" t="s">
        <v>263</v>
      </c>
      <c r="F91" s="9" t="s">
        <v>21</v>
      </c>
      <c r="G91" s="15">
        <v>7</v>
      </c>
      <c r="H91" s="9">
        <v>10</v>
      </c>
      <c r="I91" s="9" t="s">
        <v>254</v>
      </c>
      <c r="J91" s="9" t="s">
        <v>20</v>
      </c>
      <c r="K91" s="108">
        <v>2.2999999999999998</v>
      </c>
      <c r="L91" s="109">
        <v>1.4</v>
      </c>
      <c r="M91" s="50">
        <f t="shared" si="20"/>
        <v>200</v>
      </c>
      <c r="N91" s="50">
        <f t="shared" si="23"/>
        <v>459.99999999999994</v>
      </c>
      <c r="O91" s="50">
        <f t="shared" si="24"/>
        <v>259.99999999999994</v>
      </c>
      <c r="P91" s="51">
        <f t="shared" si="25"/>
        <v>28800</v>
      </c>
      <c r="Q91" s="13">
        <f t="shared" si="21"/>
        <v>100</v>
      </c>
      <c r="R91" s="13" t="str">
        <f t="shared" si="26"/>
        <v/>
      </c>
      <c r="S91" s="14">
        <f t="shared" si="27"/>
        <v>-100</v>
      </c>
      <c r="T91" s="14">
        <f t="shared" si="28"/>
        <v>31387</v>
      </c>
      <c r="U91" s="67">
        <f t="shared" si="22"/>
        <v>100</v>
      </c>
      <c r="V91" s="67">
        <f t="shared" si="29"/>
        <v>266</v>
      </c>
      <c r="W91" s="67">
        <f t="shared" si="30"/>
        <v>166</v>
      </c>
      <c r="X91" s="67">
        <f t="shared" si="31"/>
        <v>9874.4000000000015</v>
      </c>
    </row>
    <row r="92" spans="2:24" x14ac:dyDescent="0.25">
      <c r="B92" s="15">
        <v>88</v>
      </c>
      <c r="C92" s="6">
        <v>43211</v>
      </c>
      <c r="D92" s="7">
        <v>0.66319444444444442</v>
      </c>
      <c r="E92" s="112" t="s">
        <v>232</v>
      </c>
      <c r="F92" s="9" t="s">
        <v>86</v>
      </c>
      <c r="G92" s="15">
        <v>7</v>
      </c>
      <c r="H92" s="9">
        <v>3</v>
      </c>
      <c r="I92" s="9" t="s">
        <v>223</v>
      </c>
      <c r="J92" s="9" t="s">
        <v>23</v>
      </c>
      <c r="K92" s="108"/>
      <c r="L92" s="109">
        <v>1.9</v>
      </c>
      <c r="M92" s="50">
        <f t="shared" si="20"/>
        <v>200</v>
      </c>
      <c r="N92" s="50" t="str">
        <f t="shared" si="23"/>
        <v/>
      </c>
      <c r="O92" s="50">
        <f t="shared" si="24"/>
        <v>-200</v>
      </c>
      <c r="P92" s="51">
        <f t="shared" si="25"/>
        <v>28600</v>
      </c>
      <c r="Q92" s="13">
        <f t="shared" si="21"/>
        <v>100</v>
      </c>
      <c r="R92" s="13" t="str">
        <f t="shared" si="26"/>
        <v/>
      </c>
      <c r="S92" s="14">
        <f t="shared" si="27"/>
        <v>-100</v>
      </c>
      <c r="T92" s="14">
        <f t="shared" si="28"/>
        <v>31287</v>
      </c>
      <c r="U92" s="67">
        <f t="shared" si="22"/>
        <v>100</v>
      </c>
      <c r="V92" s="67" t="str">
        <f t="shared" si="29"/>
        <v/>
      </c>
      <c r="W92" s="67">
        <f t="shared" si="30"/>
        <v>-100</v>
      </c>
      <c r="X92" s="67">
        <f t="shared" si="31"/>
        <v>9774.4000000000015</v>
      </c>
    </row>
    <row r="93" spans="2:24" x14ac:dyDescent="0.25">
      <c r="B93" s="15">
        <v>89</v>
      </c>
      <c r="C93" s="6">
        <v>43211</v>
      </c>
      <c r="D93" s="7">
        <v>0.67708333333333337</v>
      </c>
      <c r="E93" s="113" t="s">
        <v>263</v>
      </c>
      <c r="F93" s="9" t="s">
        <v>21</v>
      </c>
      <c r="G93" s="15">
        <v>8</v>
      </c>
      <c r="H93" s="9">
        <v>1</v>
      </c>
      <c r="I93" s="9" t="s">
        <v>144</v>
      </c>
      <c r="J93" s="9"/>
      <c r="K93" s="108"/>
      <c r="L93" s="109"/>
      <c r="M93" s="50">
        <f t="shared" si="20"/>
        <v>200</v>
      </c>
      <c r="N93" s="50" t="str">
        <f t="shared" si="23"/>
        <v/>
      </c>
      <c r="O93" s="50">
        <f t="shared" si="24"/>
        <v>-200</v>
      </c>
      <c r="P93" s="51">
        <f t="shared" si="25"/>
        <v>28400</v>
      </c>
      <c r="Q93" s="13">
        <f t="shared" si="21"/>
        <v>100</v>
      </c>
      <c r="R93" s="13" t="str">
        <f t="shared" si="26"/>
        <v/>
      </c>
      <c r="S93" s="14">
        <f t="shared" si="27"/>
        <v>-100</v>
      </c>
      <c r="T93" s="14">
        <f t="shared" si="28"/>
        <v>31187</v>
      </c>
      <c r="U93" s="67">
        <f t="shared" si="22"/>
        <v>100</v>
      </c>
      <c r="V93" s="67" t="str">
        <f t="shared" si="29"/>
        <v/>
      </c>
      <c r="W93" s="67">
        <f t="shared" si="30"/>
        <v>-100</v>
      </c>
      <c r="X93" s="67">
        <f t="shared" si="31"/>
        <v>9674.4000000000015</v>
      </c>
    </row>
    <row r="94" spans="2:24" x14ac:dyDescent="0.25">
      <c r="B94" s="15">
        <v>90</v>
      </c>
      <c r="C94" s="6">
        <v>43211</v>
      </c>
      <c r="D94" s="7">
        <v>0.69097222222222221</v>
      </c>
      <c r="E94" s="112" t="s">
        <v>232</v>
      </c>
      <c r="F94" s="9" t="s">
        <v>86</v>
      </c>
      <c r="G94" s="15">
        <v>8</v>
      </c>
      <c r="H94" s="9">
        <v>2</v>
      </c>
      <c r="I94" s="9" t="s">
        <v>67</v>
      </c>
      <c r="J94" s="9" t="s">
        <v>20</v>
      </c>
      <c r="K94" s="108">
        <v>2.2999999999999998</v>
      </c>
      <c r="L94" s="109">
        <v>1.4</v>
      </c>
      <c r="M94" s="50">
        <f t="shared" si="20"/>
        <v>200</v>
      </c>
      <c r="N94" s="50">
        <f t="shared" si="23"/>
        <v>459.99999999999994</v>
      </c>
      <c r="O94" s="50">
        <f t="shared" si="24"/>
        <v>259.99999999999994</v>
      </c>
      <c r="P94" s="51">
        <f t="shared" si="25"/>
        <v>28660</v>
      </c>
      <c r="Q94" s="13">
        <f t="shared" si="21"/>
        <v>100</v>
      </c>
      <c r="R94" s="13" t="str">
        <f t="shared" si="26"/>
        <v/>
      </c>
      <c r="S94" s="14">
        <f t="shared" si="27"/>
        <v>-100</v>
      </c>
      <c r="T94" s="14">
        <f t="shared" si="28"/>
        <v>31087</v>
      </c>
      <c r="U94" s="67">
        <f t="shared" si="22"/>
        <v>100</v>
      </c>
      <c r="V94" s="67">
        <f t="shared" si="29"/>
        <v>196</v>
      </c>
      <c r="W94" s="67">
        <f t="shared" si="30"/>
        <v>96</v>
      </c>
      <c r="X94" s="67">
        <f t="shared" si="31"/>
        <v>9770.4000000000015</v>
      </c>
    </row>
    <row r="95" spans="2:24" x14ac:dyDescent="0.25">
      <c r="B95" s="15">
        <v>91</v>
      </c>
      <c r="C95" s="6">
        <v>43211</v>
      </c>
      <c r="D95" s="7">
        <v>0.70486111111111116</v>
      </c>
      <c r="E95" s="113" t="s">
        <v>263</v>
      </c>
      <c r="F95" s="9" t="s">
        <v>21</v>
      </c>
      <c r="G95" s="15">
        <v>9</v>
      </c>
      <c r="H95" s="9">
        <v>7</v>
      </c>
      <c r="I95" s="9" t="s">
        <v>145</v>
      </c>
      <c r="J95" s="9" t="s">
        <v>23</v>
      </c>
      <c r="K95" s="108"/>
      <c r="L95" s="109">
        <v>1.4</v>
      </c>
      <c r="M95" s="50">
        <f t="shared" si="20"/>
        <v>200</v>
      </c>
      <c r="N95" s="50" t="str">
        <f t="shared" si="23"/>
        <v/>
      </c>
      <c r="O95" s="50">
        <f t="shared" si="24"/>
        <v>-200</v>
      </c>
      <c r="P95" s="51">
        <f t="shared" si="25"/>
        <v>28460</v>
      </c>
      <c r="Q95" s="13">
        <f t="shared" si="21"/>
        <v>100</v>
      </c>
      <c r="R95" s="13" t="str">
        <f t="shared" si="26"/>
        <v/>
      </c>
      <c r="S95" s="14">
        <f t="shared" si="27"/>
        <v>-100</v>
      </c>
      <c r="T95" s="14">
        <f t="shared" si="28"/>
        <v>30987</v>
      </c>
      <c r="U95" s="67">
        <f t="shared" si="22"/>
        <v>100</v>
      </c>
      <c r="V95" s="67">
        <f t="shared" si="29"/>
        <v>238</v>
      </c>
      <c r="W95" s="67">
        <f t="shared" si="30"/>
        <v>138</v>
      </c>
      <c r="X95" s="67">
        <f t="shared" si="31"/>
        <v>9908.4000000000015</v>
      </c>
    </row>
    <row r="96" spans="2:24" x14ac:dyDescent="0.25">
      <c r="B96" s="15">
        <v>92</v>
      </c>
      <c r="C96" s="6">
        <v>43215</v>
      </c>
      <c r="D96" s="7">
        <v>0.56597222222222221</v>
      </c>
      <c r="E96" s="112" t="s">
        <v>232</v>
      </c>
      <c r="F96" s="9" t="s">
        <v>24</v>
      </c>
      <c r="G96" s="15">
        <v>2</v>
      </c>
      <c r="H96" s="9">
        <v>4</v>
      </c>
      <c r="I96" s="9" t="s">
        <v>224</v>
      </c>
      <c r="J96" s="9" t="s">
        <v>20</v>
      </c>
      <c r="K96" s="108">
        <v>5.5</v>
      </c>
      <c r="L96" s="109">
        <v>1.7</v>
      </c>
      <c r="M96" s="50">
        <f t="shared" si="20"/>
        <v>200</v>
      </c>
      <c r="N96" s="50">
        <f t="shared" si="23"/>
        <v>1100</v>
      </c>
      <c r="O96" s="50">
        <f t="shared" si="24"/>
        <v>900</v>
      </c>
      <c r="P96" s="51">
        <f t="shared" si="25"/>
        <v>29360</v>
      </c>
      <c r="Q96" s="13">
        <f t="shared" si="21"/>
        <v>100</v>
      </c>
      <c r="R96" s="13">
        <f t="shared" si="26"/>
        <v>2750</v>
      </c>
      <c r="S96" s="14">
        <f t="shared" si="27"/>
        <v>2650</v>
      </c>
      <c r="T96" s="115">
        <f t="shared" si="28"/>
        <v>33637</v>
      </c>
      <c r="U96" s="67">
        <f t="shared" si="22"/>
        <v>100</v>
      </c>
      <c r="V96" s="67">
        <f t="shared" si="29"/>
        <v>340</v>
      </c>
      <c r="W96" s="67">
        <f t="shared" si="30"/>
        <v>240</v>
      </c>
      <c r="X96" s="67">
        <f t="shared" si="31"/>
        <v>10148.400000000001</v>
      </c>
    </row>
    <row r="97" spans="2:24" x14ac:dyDescent="0.25">
      <c r="B97" s="15">
        <v>93</v>
      </c>
      <c r="C97" s="6">
        <v>43218</v>
      </c>
      <c r="D97" s="7">
        <v>0.52777777777777779</v>
      </c>
      <c r="E97" s="112" t="s">
        <v>232</v>
      </c>
      <c r="F97" s="9" t="s">
        <v>86</v>
      </c>
      <c r="G97" s="15">
        <v>2</v>
      </c>
      <c r="H97" s="9">
        <v>6</v>
      </c>
      <c r="I97" s="9" t="s">
        <v>87</v>
      </c>
      <c r="J97" s="9" t="s">
        <v>20</v>
      </c>
      <c r="K97" s="108">
        <v>5</v>
      </c>
      <c r="L97" s="109">
        <v>2</v>
      </c>
      <c r="M97" s="50">
        <f t="shared" si="20"/>
        <v>200</v>
      </c>
      <c r="N97" s="50">
        <f t="shared" si="23"/>
        <v>1000</v>
      </c>
      <c r="O97" s="50">
        <f t="shared" si="24"/>
        <v>800</v>
      </c>
      <c r="P97" s="51">
        <f t="shared" si="25"/>
        <v>30160</v>
      </c>
      <c r="Q97" s="13">
        <f t="shared" si="21"/>
        <v>100</v>
      </c>
      <c r="R97" s="13" t="str">
        <f t="shared" si="26"/>
        <v/>
      </c>
      <c r="S97" s="14">
        <f t="shared" si="27"/>
        <v>-100</v>
      </c>
      <c r="T97" s="14">
        <f t="shared" si="28"/>
        <v>33537</v>
      </c>
      <c r="U97" s="67">
        <f t="shared" si="22"/>
        <v>100</v>
      </c>
      <c r="V97" s="67">
        <f t="shared" si="29"/>
        <v>260</v>
      </c>
      <c r="W97" s="67">
        <f t="shared" si="30"/>
        <v>160</v>
      </c>
      <c r="X97" s="67">
        <f t="shared" si="31"/>
        <v>10308.400000000001</v>
      </c>
    </row>
    <row r="98" spans="2:24" x14ac:dyDescent="0.25">
      <c r="B98" s="15">
        <v>94</v>
      </c>
      <c r="C98" s="6">
        <v>43225</v>
      </c>
      <c r="D98" s="7">
        <v>0.64236111111111105</v>
      </c>
      <c r="E98" s="113" t="s">
        <v>263</v>
      </c>
      <c r="F98" s="9" t="s">
        <v>27</v>
      </c>
      <c r="G98" s="15">
        <v>7</v>
      </c>
      <c r="H98" s="9">
        <v>7</v>
      </c>
      <c r="I98" s="9" t="s">
        <v>255</v>
      </c>
      <c r="J98" s="9" t="s">
        <v>28</v>
      </c>
      <c r="K98" s="108"/>
      <c r="L98" s="109">
        <v>1.3</v>
      </c>
      <c r="M98" s="50">
        <f t="shared" si="20"/>
        <v>200</v>
      </c>
      <c r="N98" s="50" t="str">
        <f t="shared" si="23"/>
        <v/>
      </c>
      <c r="O98" s="50">
        <f t="shared" si="24"/>
        <v>-200</v>
      </c>
      <c r="P98" s="51">
        <f t="shared" si="25"/>
        <v>29960</v>
      </c>
      <c r="Q98" s="13">
        <f t="shared" si="21"/>
        <v>100</v>
      </c>
      <c r="R98" s="13" t="str">
        <f t="shared" si="26"/>
        <v/>
      </c>
      <c r="S98" s="14">
        <f t="shared" si="27"/>
        <v>-100</v>
      </c>
      <c r="T98" s="14">
        <f t="shared" si="28"/>
        <v>33437</v>
      </c>
      <c r="U98" s="67">
        <f t="shared" si="22"/>
        <v>100</v>
      </c>
      <c r="V98" s="67">
        <f t="shared" si="29"/>
        <v>169</v>
      </c>
      <c r="W98" s="67">
        <f t="shared" si="30"/>
        <v>69</v>
      </c>
      <c r="X98" s="67">
        <f t="shared" si="31"/>
        <v>10377.400000000001</v>
      </c>
    </row>
    <row r="99" spans="2:24" x14ac:dyDescent="0.25">
      <c r="B99" s="15">
        <v>95</v>
      </c>
      <c r="C99" s="6">
        <v>43225</v>
      </c>
      <c r="D99" s="7">
        <v>0.64861111111111114</v>
      </c>
      <c r="E99" s="112" t="s">
        <v>232</v>
      </c>
      <c r="F99" s="9" t="s">
        <v>24</v>
      </c>
      <c r="G99" s="15">
        <v>7</v>
      </c>
      <c r="H99" s="9">
        <v>8</v>
      </c>
      <c r="I99" s="9" t="s">
        <v>225</v>
      </c>
      <c r="J99" s="9" t="s">
        <v>20</v>
      </c>
      <c r="K99" s="108">
        <v>2.2000000000000002</v>
      </c>
      <c r="L99" s="109">
        <v>1.3</v>
      </c>
      <c r="M99" s="50">
        <f t="shared" si="20"/>
        <v>200</v>
      </c>
      <c r="N99" s="50">
        <f t="shared" si="23"/>
        <v>440.00000000000006</v>
      </c>
      <c r="O99" s="50">
        <f t="shared" si="24"/>
        <v>240.00000000000006</v>
      </c>
      <c r="P99" s="51">
        <f t="shared" si="25"/>
        <v>30200</v>
      </c>
      <c r="Q99" s="13">
        <f t="shared" si="21"/>
        <v>100</v>
      </c>
      <c r="R99" s="13" t="str">
        <f t="shared" si="26"/>
        <v/>
      </c>
      <c r="S99" s="14">
        <f t="shared" si="27"/>
        <v>-100</v>
      </c>
      <c r="T99" s="14">
        <f t="shared" si="28"/>
        <v>33337</v>
      </c>
      <c r="U99" s="67">
        <f t="shared" si="22"/>
        <v>100</v>
      </c>
      <c r="V99" s="67">
        <f t="shared" si="29"/>
        <v>351</v>
      </c>
      <c r="W99" s="67">
        <f t="shared" si="30"/>
        <v>251</v>
      </c>
      <c r="X99" s="67">
        <f t="shared" si="31"/>
        <v>10628.400000000001</v>
      </c>
    </row>
    <row r="100" spans="2:24" x14ac:dyDescent="0.25">
      <c r="B100" s="15">
        <v>96</v>
      </c>
      <c r="C100" s="6">
        <v>43225</v>
      </c>
      <c r="D100" s="7">
        <v>0.67013888888888884</v>
      </c>
      <c r="E100" s="113" t="s">
        <v>263</v>
      </c>
      <c r="F100" s="9" t="s">
        <v>27</v>
      </c>
      <c r="G100" s="15">
        <v>8</v>
      </c>
      <c r="H100" s="9">
        <v>7</v>
      </c>
      <c r="I100" s="9" t="s">
        <v>256</v>
      </c>
      <c r="J100" s="9" t="s">
        <v>23</v>
      </c>
      <c r="K100" s="108"/>
      <c r="L100" s="109">
        <v>2.7</v>
      </c>
      <c r="M100" s="50">
        <f t="shared" si="20"/>
        <v>200</v>
      </c>
      <c r="N100" s="50" t="str">
        <f t="shared" si="23"/>
        <v/>
      </c>
      <c r="O100" s="50">
        <f t="shared" si="24"/>
        <v>-200</v>
      </c>
      <c r="P100" s="51">
        <f t="shared" si="25"/>
        <v>30000</v>
      </c>
      <c r="Q100" s="13">
        <f t="shared" si="21"/>
        <v>100</v>
      </c>
      <c r="R100" s="13" t="str">
        <f t="shared" si="26"/>
        <v/>
      </c>
      <c r="S100" s="14">
        <f t="shared" si="27"/>
        <v>-100</v>
      </c>
      <c r="T100" s="14">
        <f t="shared" si="28"/>
        <v>33237</v>
      </c>
      <c r="U100" s="67">
        <f t="shared" si="22"/>
        <v>100</v>
      </c>
      <c r="V100" s="67">
        <f t="shared" si="29"/>
        <v>351</v>
      </c>
      <c r="W100" s="67">
        <f t="shared" si="30"/>
        <v>251</v>
      </c>
      <c r="X100" s="67">
        <f t="shared" si="31"/>
        <v>10879.400000000001</v>
      </c>
    </row>
    <row r="101" spans="2:24" x14ac:dyDescent="0.25">
      <c r="B101" s="15">
        <v>97</v>
      </c>
      <c r="C101" s="6">
        <v>43225</v>
      </c>
      <c r="D101" s="7">
        <v>0.69791666666666663</v>
      </c>
      <c r="E101" s="113" t="s">
        <v>263</v>
      </c>
      <c r="F101" s="9" t="s">
        <v>27</v>
      </c>
      <c r="G101" s="15">
        <v>9</v>
      </c>
      <c r="H101" s="9">
        <v>6</v>
      </c>
      <c r="I101" s="9" t="s">
        <v>75</v>
      </c>
      <c r="J101" s="9" t="s">
        <v>23</v>
      </c>
      <c r="K101" s="108"/>
      <c r="L101" s="109">
        <v>1.3</v>
      </c>
      <c r="M101" s="50">
        <f t="shared" si="20"/>
        <v>200</v>
      </c>
      <c r="N101" s="50" t="str">
        <f t="shared" si="23"/>
        <v/>
      </c>
      <c r="O101" s="50">
        <f t="shared" si="24"/>
        <v>-200</v>
      </c>
      <c r="P101" s="51">
        <f t="shared" si="25"/>
        <v>29800</v>
      </c>
      <c r="Q101" s="13">
        <f t="shared" si="21"/>
        <v>100</v>
      </c>
      <c r="R101" s="13" t="str">
        <f t="shared" si="26"/>
        <v/>
      </c>
      <c r="S101" s="14">
        <f t="shared" si="27"/>
        <v>-100</v>
      </c>
      <c r="T101" s="14">
        <f t="shared" si="28"/>
        <v>33137</v>
      </c>
      <c r="U101" s="67">
        <f t="shared" si="22"/>
        <v>100</v>
      </c>
      <c r="V101" s="67">
        <f t="shared" si="29"/>
        <v>325</v>
      </c>
      <c r="W101" s="67">
        <f t="shared" si="30"/>
        <v>225</v>
      </c>
      <c r="X101" s="115">
        <f t="shared" si="31"/>
        <v>11104.400000000001</v>
      </c>
    </row>
    <row r="102" spans="2:24" x14ac:dyDescent="0.25">
      <c r="B102" s="15">
        <v>98</v>
      </c>
      <c r="C102" s="6">
        <v>43239</v>
      </c>
      <c r="D102" s="7">
        <v>0.60763888888888895</v>
      </c>
      <c r="E102" s="113" t="s">
        <v>263</v>
      </c>
      <c r="F102" s="9" t="s">
        <v>27</v>
      </c>
      <c r="G102" s="15">
        <v>6</v>
      </c>
      <c r="H102" s="9">
        <v>6</v>
      </c>
      <c r="I102" s="9" t="s">
        <v>257</v>
      </c>
      <c r="J102" s="9" t="s">
        <v>23</v>
      </c>
      <c r="K102" s="108"/>
      <c r="L102" s="109">
        <v>2.5</v>
      </c>
      <c r="M102" s="50">
        <f t="shared" si="20"/>
        <v>200</v>
      </c>
      <c r="N102" s="50" t="str">
        <f t="shared" si="23"/>
        <v/>
      </c>
      <c r="O102" s="50">
        <f t="shared" si="24"/>
        <v>-200</v>
      </c>
      <c r="P102" s="51">
        <f t="shared" si="25"/>
        <v>29600</v>
      </c>
      <c r="Q102" s="13">
        <f t="shared" si="21"/>
        <v>100</v>
      </c>
      <c r="R102" s="13" t="str">
        <f t="shared" si="26"/>
        <v/>
      </c>
      <c r="S102" s="14">
        <f t="shared" si="27"/>
        <v>-100</v>
      </c>
      <c r="T102" s="14">
        <f t="shared" si="28"/>
        <v>33037</v>
      </c>
      <c r="U102" s="67">
        <f t="shared" si="22"/>
        <v>100</v>
      </c>
      <c r="V102" s="67" t="str">
        <f t="shared" si="29"/>
        <v/>
      </c>
      <c r="W102" s="67">
        <f t="shared" si="30"/>
        <v>-100</v>
      </c>
      <c r="X102" s="67">
        <f t="shared" si="31"/>
        <v>11004.400000000001</v>
      </c>
    </row>
    <row r="103" spans="2:24" x14ac:dyDescent="0.25">
      <c r="B103" s="15">
        <v>99</v>
      </c>
      <c r="C103" s="6">
        <v>43239</v>
      </c>
      <c r="D103" s="7">
        <v>0.61805555555555558</v>
      </c>
      <c r="E103" s="112" t="s">
        <v>232</v>
      </c>
      <c r="F103" s="9" t="s">
        <v>24</v>
      </c>
      <c r="G103" s="15">
        <v>6</v>
      </c>
      <c r="H103" s="9">
        <v>1</v>
      </c>
      <c r="I103" s="9" t="s">
        <v>67</v>
      </c>
      <c r="J103" s="9"/>
      <c r="K103" s="108"/>
      <c r="L103" s="109"/>
      <c r="M103" s="50">
        <f t="shared" si="20"/>
        <v>200</v>
      </c>
      <c r="N103" s="50" t="str">
        <f t="shared" si="23"/>
        <v/>
      </c>
      <c r="O103" s="50">
        <f t="shared" si="24"/>
        <v>-200</v>
      </c>
      <c r="P103" s="51">
        <f t="shared" si="25"/>
        <v>29400</v>
      </c>
      <c r="Q103" s="13">
        <f t="shared" si="21"/>
        <v>100</v>
      </c>
      <c r="R103" s="13" t="str">
        <f t="shared" si="26"/>
        <v/>
      </c>
      <c r="S103" s="14">
        <f t="shared" si="27"/>
        <v>-100</v>
      </c>
      <c r="T103" s="14">
        <f t="shared" si="28"/>
        <v>32937</v>
      </c>
      <c r="U103" s="67">
        <f t="shared" si="22"/>
        <v>100</v>
      </c>
      <c r="V103" s="67" t="str">
        <f t="shared" si="29"/>
        <v/>
      </c>
      <c r="W103" s="67">
        <f t="shared" si="30"/>
        <v>-100</v>
      </c>
      <c r="X103" s="67">
        <f t="shared" si="31"/>
        <v>10904.400000000001</v>
      </c>
    </row>
    <row r="104" spans="2:24" x14ac:dyDescent="0.25">
      <c r="B104" s="15">
        <v>100</v>
      </c>
      <c r="C104" s="6">
        <v>43246</v>
      </c>
      <c r="D104" s="7">
        <v>0.63541666666666663</v>
      </c>
      <c r="E104" s="113" t="s">
        <v>263</v>
      </c>
      <c r="F104" s="9" t="s">
        <v>21</v>
      </c>
      <c r="G104" s="15">
        <v>7</v>
      </c>
      <c r="H104" s="9">
        <v>3</v>
      </c>
      <c r="I104" s="9" t="s">
        <v>258</v>
      </c>
      <c r="J104" s="9" t="s">
        <v>28</v>
      </c>
      <c r="K104" s="108"/>
      <c r="L104" s="109">
        <v>1.2</v>
      </c>
      <c r="M104" s="50">
        <f t="shared" si="20"/>
        <v>200</v>
      </c>
      <c r="N104" s="50" t="str">
        <f t="shared" si="23"/>
        <v/>
      </c>
      <c r="O104" s="50">
        <f t="shared" si="24"/>
        <v>-200</v>
      </c>
      <c r="P104" s="51">
        <f t="shared" si="25"/>
        <v>29200</v>
      </c>
      <c r="Q104" s="13">
        <f t="shared" si="21"/>
        <v>100</v>
      </c>
      <c r="R104" s="13" t="str">
        <f t="shared" si="26"/>
        <v/>
      </c>
      <c r="S104" s="14">
        <f t="shared" si="27"/>
        <v>-100</v>
      </c>
      <c r="T104" s="14">
        <f t="shared" si="28"/>
        <v>32837</v>
      </c>
      <c r="U104" s="67">
        <f t="shared" si="22"/>
        <v>100</v>
      </c>
      <c r="V104" s="67" t="str">
        <f t="shared" si="29"/>
        <v/>
      </c>
      <c r="W104" s="67">
        <f t="shared" si="30"/>
        <v>-100</v>
      </c>
      <c r="X104" s="67">
        <f t="shared" si="31"/>
        <v>10804.400000000001</v>
      </c>
    </row>
    <row r="105" spans="2:24" x14ac:dyDescent="0.25">
      <c r="B105" s="15">
        <v>101</v>
      </c>
      <c r="C105" s="6">
        <v>43253</v>
      </c>
      <c r="D105" s="7">
        <v>0.5</v>
      </c>
      <c r="E105" s="113" t="s">
        <v>263</v>
      </c>
      <c r="F105" s="9" t="s">
        <v>27</v>
      </c>
      <c r="G105" s="15">
        <v>2</v>
      </c>
      <c r="H105" s="9">
        <v>4</v>
      </c>
      <c r="I105" s="9" t="s">
        <v>259</v>
      </c>
      <c r="J105" s="9"/>
      <c r="K105" s="108"/>
      <c r="L105" s="109"/>
      <c r="M105" s="50">
        <f t="shared" si="20"/>
        <v>200</v>
      </c>
      <c r="N105" s="50" t="str">
        <f t="shared" si="23"/>
        <v/>
      </c>
      <c r="O105" s="50">
        <f t="shared" si="24"/>
        <v>-200</v>
      </c>
      <c r="P105" s="51">
        <f t="shared" si="25"/>
        <v>29000</v>
      </c>
      <c r="Q105" s="13">
        <f t="shared" si="21"/>
        <v>100</v>
      </c>
      <c r="R105" s="13" t="str">
        <f t="shared" si="26"/>
        <v/>
      </c>
      <c r="S105" s="14">
        <f t="shared" si="27"/>
        <v>-100</v>
      </c>
      <c r="T105" s="14">
        <f t="shared" si="28"/>
        <v>32737</v>
      </c>
      <c r="U105" s="67">
        <f t="shared" si="22"/>
        <v>100</v>
      </c>
      <c r="V105" s="67" t="str">
        <f t="shared" si="29"/>
        <v/>
      </c>
      <c r="W105" s="67">
        <f t="shared" si="30"/>
        <v>-100</v>
      </c>
      <c r="X105" s="67">
        <f t="shared" si="31"/>
        <v>10704.400000000001</v>
      </c>
    </row>
    <row r="106" spans="2:24" x14ac:dyDescent="0.25">
      <c r="B106" s="15">
        <v>102</v>
      </c>
      <c r="C106" s="6">
        <v>43253</v>
      </c>
      <c r="D106" s="7">
        <v>0.52430555555555558</v>
      </c>
      <c r="E106" s="113" t="s">
        <v>263</v>
      </c>
      <c r="F106" s="9" t="s">
        <v>27</v>
      </c>
      <c r="G106" s="15">
        <v>3</v>
      </c>
      <c r="H106" s="9">
        <v>4</v>
      </c>
      <c r="I106" s="9" t="s">
        <v>260</v>
      </c>
      <c r="J106" s="9"/>
      <c r="K106" s="108"/>
      <c r="L106" s="109"/>
      <c r="M106" s="50">
        <f t="shared" si="20"/>
        <v>200</v>
      </c>
      <c r="N106" s="50" t="str">
        <f t="shared" si="23"/>
        <v/>
      </c>
      <c r="O106" s="50">
        <f t="shared" si="24"/>
        <v>-200</v>
      </c>
      <c r="P106" s="51">
        <f t="shared" si="25"/>
        <v>28800</v>
      </c>
      <c r="Q106" s="13">
        <f t="shared" si="21"/>
        <v>100</v>
      </c>
      <c r="R106" s="13" t="str">
        <f t="shared" si="26"/>
        <v/>
      </c>
      <c r="S106" s="14">
        <f t="shared" si="27"/>
        <v>-100</v>
      </c>
      <c r="T106" s="14">
        <f t="shared" si="28"/>
        <v>32637</v>
      </c>
      <c r="U106" s="67">
        <f t="shared" si="22"/>
        <v>100</v>
      </c>
      <c r="V106" s="67" t="str">
        <f t="shared" si="29"/>
        <v/>
      </c>
      <c r="W106" s="67">
        <f t="shared" si="30"/>
        <v>-100</v>
      </c>
      <c r="X106" s="67">
        <f t="shared" si="31"/>
        <v>10604.400000000001</v>
      </c>
    </row>
    <row r="107" spans="2:24" x14ac:dyDescent="0.25">
      <c r="B107" s="15">
        <v>103</v>
      </c>
      <c r="C107" s="6">
        <v>43253</v>
      </c>
      <c r="D107" s="7">
        <v>0.60069444444444442</v>
      </c>
      <c r="E107" s="113" t="s">
        <v>263</v>
      </c>
      <c r="F107" s="9" t="s">
        <v>27</v>
      </c>
      <c r="G107" s="15">
        <v>6</v>
      </c>
      <c r="H107" s="9">
        <v>3</v>
      </c>
      <c r="I107" s="9" t="s">
        <v>261</v>
      </c>
      <c r="J107" s="9" t="s">
        <v>20</v>
      </c>
      <c r="K107" s="108">
        <v>5.9</v>
      </c>
      <c r="L107" s="109">
        <v>2.2000000000000002</v>
      </c>
      <c r="M107" s="50">
        <f t="shared" si="20"/>
        <v>200</v>
      </c>
      <c r="N107" s="50">
        <f t="shared" si="23"/>
        <v>1180</v>
      </c>
      <c r="O107" s="50">
        <f t="shared" si="24"/>
        <v>980</v>
      </c>
      <c r="P107" s="51">
        <f t="shared" si="25"/>
        <v>29780</v>
      </c>
      <c r="Q107" s="13">
        <f t="shared" si="21"/>
        <v>100</v>
      </c>
      <c r="R107" s="13" t="str">
        <f t="shared" si="26"/>
        <v/>
      </c>
      <c r="S107" s="14">
        <f t="shared" si="27"/>
        <v>-100</v>
      </c>
      <c r="T107" s="14">
        <f t="shared" si="28"/>
        <v>32537</v>
      </c>
      <c r="U107" s="67">
        <f t="shared" si="22"/>
        <v>100</v>
      </c>
      <c r="V107" s="67" t="str">
        <f t="shared" si="29"/>
        <v/>
      </c>
      <c r="W107" s="67">
        <f t="shared" si="30"/>
        <v>-100</v>
      </c>
      <c r="X107" s="67">
        <f t="shared" si="31"/>
        <v>10504.400000000001</v>
      </c>
    </row>
    <row r="108" spans="2:24" x14ac:dyDescent="0.25">
      <c r="B108" s="15">
        <v>104</v>
      </c>
      <c r="C108" s="6">
        <v>43260</v>
      </c>
      <c r="D108" s="7">
        <v>0.58680555555555558</v>
      </c>
      <c r="E108" s="112" t="s">
        <v>232</v>
      </c>
      <c r="F108" s="9" t="s">
        <v>24</v>
      </c>
      <c r="G108" s="15">
        <v>5</v>
      </c>
      <c r="H108" s="9">
        <v>1</v>
      </c>
      <c r="I108" s="9" t="s">
        <v>226</v>
      </c>
      <c r="J108" s="9"/>
      <c r="K108" s="108"/>
      <c r="L108" s="109"/>
      <c r="M108" s="50">
        <f t="shared" si="20"/>
        <v>200</v>
      </c>
      <c r="N108" s="50" t="str">
        <f t="shared" si="23"/>
        <v/>
      </c>
      <c r="O108" s="50">
        <f t="shared" si="24"/>
        <v>-200</v>
      </c>
      <c r="P108" s="51">
        <f t="shared" si="25"/>
        <v>29580</v>
      </c>
      <c r="Q108" s="13">
        <f t="shared" si="21"/>
        <v>100</v>
      </c>
      <c r="R108" s="13" t="str">
        <f t="shared" si="26"/>
        <v/>
      </c>
      <c r="S108" s="14">
        <f t="shared" si="27"/>
        <v>-100</v>
      </c>
      <c r="T108" s="14">
        <f t="shared" si="28"/>
        <v>32437</v>
      </c>
      <c r="U108" s="67">
        <f t="shared" si="22"/>
        <v>100</v>
      </c>
      <c r="V108" s="67" t="str">
        <f t="shared" si="29"/>
        <v/>
      </c>
      <c r="W108" s="67">
        <f t="shared" si="30"/>
        <v>-100</v>
      </c>
      <c r="X108" s="67">
        <f t="shared" si="31"/>
        <v>10404.400000000001</v>
      </c>
    </row>
    <row r="109" spans="2:24" x14ac:dyDescent="0.25">
      <c r="B109" s="15">
        <v>105</v>
      </c>
      <c r="C109" s="6">
        <v>43281</v>
      </c>
      <c r="D109" s="7">
        <v>0.58680555555555558</v>
      </c>
      <c r="E109" s="112" t="s">
        <v>232</v>
      </c>
      <c r="F109" s="9" t="s">
        <v>86</v>
      </c>
      <c r="G109" s="15">
        <v>5</v>
      </c>
      <c r="H109" s="9">
        <v>7</v>
      </c>
      <c r="I109" s="9" t="s">
        <v>227</v>
      </c>
      <c r="J109" s="9" t="s">
        <v>20</v>
      </c>
      <c r="K109" s="108">
        <v>2.2999999999999998</v>
      </c>
      <c r="L109" s="109">
        <v>1.3</v>
      </c>
      <c r="M109" s="50">
        <f t="shared" si="20"/>
        <v>200</v>
      </c>
      <c r="N109" s="50">
        <f t="shared" si="23"/>
        <v>459.99999999999994</v>
      </c>
      <c r="O109" s="50">
        <f t="shared" si="24"/>
        <v>259.99999999999994</v>
      </c>
      <c r="P109" s="51">
        <f t="shared" si="25"/>
        <v>29840</v>
      </c>
      <c r="Q109" s="13">
        <f t="shared" si="21"/>
        <v>100</v>
      </c>
      <c r="R109" s="13" t="str">
        <f t="shared" si="26"/>
        <v/>
      </c>
      <c r="S109" s="14">
        <f t="shared" si="27"/>
        <v>-100</v>
      </c>
      <c r="T109" s="14">
        <f t="shared" si="28"/>
        <v>32337</v>
      </c>
      <c r="U109" s="67">
        <f t="shared" si="22"/>
        <v>100</v>
      </c>
      <c r="V109" s="67" t="str">
        <f t="shared" si="29"/>
        <v/>
      </c>
      <c r="W109" s="67">
        <f t="shared" si="30"/>
        <v>-100</v>
      </c>
      <c r="X109" s="67">
        <f t="shared" si="31"/>
        <v>10304.400000000001</v>
      </c>
    </row>
    <row r="110" spans="2:24" x14ac:dyDescent="0.25">
      <c r="B110" s="15">
        <v>106</v>
      </c>
      <c r="C110" s="6">
        <v>43288</v>
      </c>
      <c r="D110" s="7">
        <v>0.54166666666666663</v>
      </c>
      <c r="E110" s="112" t="s">
        <v>233</v>
      </c>
      <c r="F110" s="9" t="s">
        <v>24</v>
      </c>
      <c r="G110" s="15">
        <v>3</v>
      </c>
      <c r="H110" s="9">
        <v>4</v>
      </c>
      <c r="I110" s="9" t="s">
        <v>244</v>
      </c>
      <c r="J110" s="9"/>
      <c r="K110" s="108"/>
      <c r="L110" s="109"/>
      <c r="M110" s="50">
        <f t="shared" si="20"/>
        <v>200</v>
      </c>
      <c r="N110" s="50" t="str">
        <f t="shared" si="23"/>
        <v/>
      </c>
      <c r="O110" s="50">
        <f t="shared" si="24"/>
        <v>-200</v>
      </c>
      <c r="P110" s="51">
        <f t="shared" si="25"/>
        <v>29640</v>
      </c>
      <c r="Q110" s="13">
        <f t="shared" si="21"/>
        <v>100</v>
      </c>
      <c r="R110" s="13" t="str">
        <f t="shared" si="26"/>
        <v/>
      </c>
      <c r="S110" s="14">
        <f t="shared" si="27"/>
        <v>-100</v>
      </c>
      <c r="T110" s="14">
        <f t="shared" si="28"/>
        <v>32237</v>
      </c>
      <c r="U110" s="67">
        <f t="shared" si="22"/>
        <v>100</v>
      </c>
      <c r="V110" s="67" t="str">
        <f t="shared" si="29"/>
        <v/>
      </c>
      <c r="W110" s="67">
        <f t="shared" si="30"/>
        <v>-100</v>
      </c>
      <c r="X110" s="67">
        <f t="shared" si="31"/>
        <v>10204.400000000001</v>
      </c>
    </row>
    <row r="111" spans="2:24" x14ac:dyDescent="0.25">
      <c r="B111" s="15">
        <v>107</v>
      </c>
      <c r="C111" s="6">
        <v>43288</v>
      </c>
      <c r="D111" s="7">
        <v>0.55555555555555558</v>
      </c>
      <c r="E111" s="113" t="s">
        <v>263</v>
      </c>
      <c r="F111" s="9" t="s">
        <v>21</v>
      </c>
      <c r="G111" s="15">
        <v>4</v>
      </c>
      <c r="H111" s="9">
        <v>3</v>
      </c>
      <c r="I111" s="9" t="s">
        <v>216</v>
      </c>
      <c r="J111" s="9" t="s">
        <v>20</v>
      </c>
      <c r="K111" s="108">
        <v>4.3</v>
      </c>
      <c r="L111" s="109">
        <v>2.4</v>
      </c>
      <c r="M111" s="50">
        <f t="shared" si="20"/>
        <v>200</v>
      </c>
      <c r="N111" s="50">
        <f t="shared" si="23"/>
        <v>860</v>
      </c>
      <c r="O111" s="50">
        <f t="shared" si="24"/>
        <v>660</v>
      </c>
      <c r="P111" s="51">
        <f t="shared" si="25"/>
        <v>30300</v>
      </c>
      <c r="Q111" s="13">
        <f t="shared" si="21"/>
        <v>100</v>
      </c>
      <c r="R111" s="13" t="str">
        <f t="shared" si="26"/>
        <v/>
      </c>
      <c r="S111" s="14">
        <f t="shared" si="27"/>
        <v>-100</v>
      </c>
      <c r="T111" s="14">
        <f t="shared" si="28"/>
        <v>32137</v>
      </c>
      <c r="U111" s="67">
        <f t="shared" si="22"/>
        <v>100</v>
      </c>
      <c r="V111" s="67">
        <f t="shared" si="29"/>
        <v>360</v>
      </c>
      <c r="W111" s="67">
        <f t="shared" si="30"/>
        <v>260</v>
      </c>
      <c r="X111" s="67">
        <f t="shared" si="31"/>
        <v>10464.400000000001</v>
      </c>
    </row>
    <row r="112" spans="2:24" x14ac:dyDescent="0.25">
      <c r="B112" s="15">
        <v>108</v>
      </c>
      <c r="C112" s="6">
        <v>43288</v>
      </c>
      <c r="D112" s="7">
        <v>0.56597222222222221</v>
      </c>
      <c r="E112" s="112" t="s">
        <v>232</v>
      </c>
      <c r="F112" s="9" t="s">
        <v>24</v>
      </c>
      <c r="G112" s="15">
        <v>4</v>
      </c>
      <c r="H112" s="9">
        <v>4</v>
      </c>
      <c r="I112" s="9" t="s">
        <v>228</v>
      </c>
      <c r="J112" s="9" t="s">
        <v>23</v>
      </c>
      <c r="K112" s="108"/>
      <c r="L112" s="109">
        <v>1.5</v>
      </c>
      <c r="M112" s="50">
        <f t="shared" si="20"/>
        <v>200</v>
      </c>
      <c r="N112" s="50" t="str">
        <f t="shared" si="23"/>
        <v/>
      </c>
      <c r="O112" s="50">
        <f t="shared" si="24"/>
        <v>-200</v>
      </c>
      <c r="P112" s="51">
        <f t="shared" si="25"/>
        <v>30100</v>
      </c>
      <c r="Q112" s="13">
        <f t="shared" si="21"/>
        <v>100</v>
      </c>
      <c r="R112" s="13" t="str">
        <f t="shared" si="26"/>
        <v/>
      </c>
      <c r="S112" s="14">
        <f t="shared" si="27"/>
        <v>-100</v>
      </c>
      <c r="T112" s="14">
        <f t="shared" si="28"/>
        <v>32037</v>
      </c>
      <c r="U112" s="67">
        <f t="shared" si="22"/>
        <v>100</v>
      </c>
      <c r="V112" s="67">
        <f t="shared" si="29"/>
        <v>255</v>
      </c>
      <c r="W112" s="67">
        <f t="shared" si="30"/>
        <v>155</v>
      </c>
      <c r="X112" s="67">
        <f t="shared" si="31"/>
        <v>10619.400000000001</v>
      </c>
    </row>
    <row r="113" spans="2:24" x14ac:dyDescent="0.25">
      <c r="B113" s="15">
        <v>109</v>
      </c>
      <c r="C113" s="6">
        <v>43288</v>
      </c>
      <c r="D113" s="7">
        <v>0.6875</v>
      </c>
      <c r="E113" s="113" t="s">
        <v>263</v>
      </c>
      <c r="F113" s="9" t="s">
        <v>21</v>
      </c>
      <c r="G113" s="15">
        <v>9</v>
      </c>
      <c r="H113" s="9">
        <v>1</v>
      </c>
      <c r="I113" s="9" t="s">
        <v>219</v>
      </c>
      <c r="J113" s="9" t="s">
        <v>23</v>
      </c>
      <c r="K113" s="108"/>
      <c r="L113" s="109">
        <v>1.7</v>
      </c>
      <c r="M113" s="50">
        <f t="shared" si="20"/>
        <v>200</v>
      </c>
      <c r="N113" s="50" t="str">
        <f t="shared" si="23"/>
        <v/>
      </c>
      <c r="O113" s="50">
        <f t="shared" si="24"/>
        <v>-200</v>
      </c>
      <c r="P113" s="51">
        <f t="shared" si="25"/>
        <v>29900</v>
      </c>
      <c r="Q113" s="13">
        <f t="shared" si="21"/>
        <v>100</v>
      </c>
      <c r="R113" s="13" t="str">
        <f t="shared" si="26"/>
        <v/>
      </c>
      <c r="S113" s="14">
        <f t="shared" si="27"/>
        <v>-100</v>
      </c>
      <c r="T113" s="14">
        <f t="shared" si="28"/>
        <v>31937</v>
      </c>
      <c r="U113" s="67">
        <f t="shared" si="22"/>
        <v>100</v>
      </c>
      <c r="V113" s="67" t="str">
        <f t="shared" si="29"/>
        <v/>
      </c>
      <c r="W113" s="67">
        <f t="shared" si="30"/>
        <v>-100</v>
      </c>
      <c r="X113" s="67">
        <f t="shared" si="31"/>
        <v>10519.400000000001</v>
      </c>
    </row>
    <row r="114" spans="2:24" x14ac:dyDescent="0.25">
      <c r="B114" s="15">
        <v>110</v>
      </c>
      <c r="C114" s="6">
        <v>43288</v>
      </c>
      <c r="D114" s="7">
        <v>0.69444444444444453</v>
      </c>
      <c r="E114" s="112" t="s">
        <v>232</v>
      </c>
      <c r="F114" s="9" t="s">
        <v>24</v>
      </c>
      <c r="G114" s="15">
        <v>9</v>
      </c>
      <c r="H114" s="9">
        <v>8</v>
      </c>
      <c r="I114" s="9" t="s">
        <v>229</v>
      </c>
      <c r="J114" s="9"/>
      <c r="K114" s="108"/>
      <c r="L114" s="109"/>
      <c r="M114" s="50">
        <f t="shared" si="20"/>
        <v>200</v>
      </c>
      <c r="N114" s="50" t="str">
        <f t="shared" si="23"/>
        <v/>
      </c>
      <c r="O114" s="50">
        <f t="shared" si="24"/>
        <v>-200</v>
      </c>
      <c r="P114" s="51">
        <f t="shared" si="25"/>
        <v>29700</v>
      </c>
      <c r="Q114" s="13">
        <f t="shared" si="21"/>
        <v>100</v>
      </c>
      <c r="R114" s="13" t="str">
        <f t="shared" ref="R114:R116" si="32">IF(OR(K114="",K115=""),"",((K114*Q114)*K115))</f>
        <v/>
      </c>
      <c r="S114" s="14">
        <f t="shared" ref="S114:S116" si="33">IF(R114="",Q114*-1,R114-Q114)</f>
        <v>-100</v>
      </c>
      <c r="T114" s="14">
        <f t="shared" ref="T114:T116" si="34">T113+S114</f>
        <v>31837</v>
      </c>
      <c r="U114" s="67">
        <f t="shared" si="22"/>
        <v>100</v>
      </c>
      <c r="V114" s="67" t="str">
        <f t="shared" ref="V114:V116" si="35">IF(OR(L114="",L115=""),"",((L114*U114)*L115))</f>
        <v/>
      </c>
      <c r="W114" s="67">
        <f t="shared" ref="W114:W116" si="36">IF(V114="",U114*-1,V114-U114)</f>
        <v>-100</v>
      </c>
      <c r="X114" s="67">
        <f t="shared" ref="X114:X116" si="37">X113+W114</f>
        <v>10419.400000000001</v>
      </c>
    </row>
    <row r="115" spans="2:24" x14ac:dyDescent="0.25">
      <c r="B115" s="15">
        <v>111</v>
      </c>
      <c r="C115" s="6">
        <v>43295</v>
      </c>
      <c r="D115" s="7">
        <v>0.51736111111111105</v>
      </c>
      <c r="E115" s="112" t="s">
        <v>233</v>
      </c>
      <c r="F115" s="9" t="s">
        <v>86</v>
      </c>
      <c r="G115" s="15">
        <v>2</v>
      </c>
      <c r="H115" s="9">
        <v>7</v>
      </c>
      <c r="I115" s="9" t="s">
        <v>245</v>
      </c>
      <c r="J115" s="9" t="s">
        <v>20</v>
      </c>
      <c r="K115" s="108">
        <v>4</v>
      </c>
      <c r="L115" s="109">
        <v>1.6</v>
      </c>
      <c r="M115" s="50">
        <f t="shared" si="20"/>
        <v>200</v>
      </c>
      <c r="N115" s="50">
        <f t="shared" si="23"/>
        <v>800</v>
      </c>
      <c r="O115" s="50">
        <f t="shared" si="24"/>
        <v>600</v>
      </c>
      <c r="P115" s="51">
        <f t="shared" si="25"/>
        <v>30300</v>
      </c>
      <c r="Q115" s="13">
        <f t="shared" si="21"/>
        <v>100</v>
      </c>
      <c r="R115" s="13" t="str">
        <f t="shared" si="32"/>
        <v/>
      </c>
      <c r="S115" s="14">
        <f t="shared" si="33"/>
        <v>-100</v>
      </c>
      <c r="T115" s="14">
        <f t="shared" si="34"/>
        <v>31737</v>
      </c>
      <c r="U115" s="67">
        <f t="shared" si="22"/>
        <v>100</v>
      </c>
      <c r="V115" s="67" t="str">
        <f t="shared" si="35"/>
        <v/>
      </c>
      <c r="W115" s="67">
        <f t="shared" si="36"/>
        <v>-100</v>
      </c>
      <c r="X115" s="67">
        <f t="shared" si="37"/>
        <v>10319.400000000001</v>
      </c>
    </row>
    <row r="116" spans="2:24" x14ac:dyDescent="0.25">
      <c r="B116" s="15">
        <v>112</v>
      </c>
      <c r="C116" s="6">
        <v>43295</v>
      </c>
      <c r="D116" s="7">
        <v>0.55555555555555558</v>
      </c>
      <c r="E116" s="113" t="s">
        <v>263</v>
      </c>
      <c r="F116" s="9" t="s">
        <v>27</v>
      </c>
      <c r="G116" s="15">
        <v>4</v>
      </c>
      <c r="H116" s="9">
        <v>6</v>
      </c>
      <c r="I116" s="9" t="s">
        <v>262</v>
      </c>
      <c r="J116" s="9"/>
      <c r="K116" s="108"/>
      <c r="L116" s="109"/>
      <c r="M116" s="50">
        <f t="shared" ref="M116:M121" si="38">IF(E116&lt;&gt;"TZ-Special",$M$2,($M$2*$N$2))</f>
        <v>200</v>
      </c>
      <c r="N116" s="50" t="str">
        <f t="shared" ref="N116:N121" si="39">IF(J116&lt;&gt;"WON","",M116*K116)</f>
        <v/>
      </c>
      <c r="O116" s="50">
        <f t="shared" ref="O116:O121" si="40">IF(N116="",M116*-1,N116-M116)</f>
        <v>-200</v>
      </c>
      <c r="P116" s="51">
        <f t="shared" ref="P116:P121" si="41">P115+O116</f>
        <v>30100</v>
      </c>
      <c r="Q116" s="13">
        <f t="shared" si="21"/>
        <v>100</v>
      </c>
      <c r="R116" s="13" t="str">
        <f t="shared" si="32"/>
        <v/>
      </c>
      <c r="S116" s="14">
        <f t="shared" si="33"/>
        <v>-100</v>
      </c>
      <c r="T116" s="14">
        <f t="shared" si="34"/>
        <v>31637</v>
      </c>
      <c r="U116" s="67">
        <f t="shared" si="22"/>
        <v>100</v>
      </c>
      <c r="V116" s="67" t="str">
        <f t="shared" si="35"/>
        <v/>
      </c>
      <c r="W116" s="67">
        <f t="shared" si="36"/>
        <v>-100</v>
      </c>
      <c r="X116" s="67">
        <f t="shared" si="37"/>
        <v>10219.400000000001</v>
      </c>
    </row>
    <row r="117" spans="2:24" x14ac:dyDescent="0.25">
      <c r="B117" s="15">
        <v>113</v>
      </c>
      <c r="C117" s="6">
        <v>43295</v>
      </c>
      <c r="D117" s="7">
        <v>0.64583333333333337</v>
      </c>
      <c r="E117" s="112" t="s">
        <v>232</v>
      </c>
      <c r="F117" s="9" t="s">
        <v>86</v>
      </c>
      <c r="G117" s="15">
        <v>7</v>
      </c>
      <c r="H117" s="9">
        <v>1</v>
      </c>
      <c r="I117" s="9" t="s">
        <v>230</v>
      </c>
      <c r="J117" s="9" t="s">
        <v>20</v>
      </c>
      <c r="K117" s="108">
        <v>3.5</v>
      </c>
      <c r="L117" s="109">
        <v>1.8</v>
      </c>
      <c r="M117" s="50">
        <f t="shared" si="38"/>
        <v>200</v>
      </c>
      <c r="N117" s="50">
        <f t="shared" si="39"/>
        <v>700</v>
      </c>
      <c r="O117" s="50">
        <f t="shared" si="40"/>
        <v>500</v>
      </c>
      <c r="P117" s="51">
        <f t="shared" si="41"/>
        <v>30600</v>
      </c>
      <c r="Q117" s="13">
        <f t="shared" si="21"/>
        <v>100</v>
      </c>
      <c r="R117" s="13">
        <f t="shared" ref="R117:R121" si="42">IF(OR(K117="",K118=""),"",((K117*Q117)*K118))</f>
        <v>1400</v>
      </c>
      <c r="S117" s="14">
        <f t="shared" ref="S117:S121" si="43">IF(R117="",Q117*-1,R117-Q117)</f>
        <v>1300</v>
      </c>
      <c r="T117" s="14">
        <f t="shared" ref="T117:T121" si="44">T116+S117</f>
        <v>32937</v>
      </c>
      <c r="U117" s="67">
        <f t="shared" si="22"/>
        <v>100</v>
      </c>
      <c r="V117" s="67">
        <f t="shared" ref="V117:V121" si="45">IF(OR(L117="",L118=""),"",((L117*U117)*L118))</f>
        <v>288</v>
      </c>
      <c r="W117" s="67">
        <f t="shared" ref="W117:W121" si="46">IF(V117="",U117*-1,V117-U117)</f>
        <v>188</v>
      </c>
      <c r="X117" s="67">
        <f t="shared" ref="X117:X121" si="47">X116+W117</f>
        <v>10407.400000000001</v>
      </c>
    </row>
    <row r="118" spans="2:24" x14ac:dyDescent="0.25">
      <c r="B118" s="15">
        <v>114</v>
      </c>
      <c r="C118" s="6">
        <v>43302</v>
      </c>
      <c r="D118" s="7">
        <v>0.49652777777777773</v>
      </c>
      <c r="E118" s="112" t="s">
        <v>232</v>
      </c>
      <c r="F118" s="9" t="s">
        <v>24</v>
      </c>
      <c r="G118" s="15">
        <v>1</v>
      </c>
      <c r="H118" s="9">
        <v>3</v>
      </c>
      <c r="I118" s="9" t="s">
        <v>231</v>
      </c>
      <c r="J118" s="9" t="s">
        <v>20</v>
      </c>
      <c r="K118" s="108">
        <v>4</v>
      </c>
      <c r="L118" s="109">
        <v>1.6</v>
      </c>
      <c r="M118" s="50">
        <f t="shared" si="38"/>
        <v>200</v>
      </c>
      <c r="N118" s="50">
        <f t="shared" si="39"/>
        <v>800</v>
      </c>
      <c r="O118" s="50">
        <f t="shared" si="40"/>
        <v>600</v>
      </c>
      <c r="P118" s="51">
        <f t="shared" si="41"/>
        <v>31200</v>
      </c>
      <c r="Q118" s="13">
        <f t="shared" si="21"/>
        <v>100</v>
      </c>
      <c r="R118" s="13" t="str">
        <f t="shared" si="42"/>
        <v/>
      </c>
      <c r="S118" s="14">
        <f t="shared" si="43"/>
        <v>-100</v>
      </c>
      <c r="T118" s="14">
        <f t="shared" si="44"/>
        <v>32837</v>
      </c>
      <c r="U118" s="67">
        <f t="shared" si="22"/>
        <v>100</v>
      </c>
      <c r="V118" s="67" t="str">
        <f t="shared" si="45"/>
        <v/>
      </c>
      <c r="W118" s="67">
        <f t="shared" si="46"/>
        <v>-100</v>
      </c>
      <c r="X118" s="67">
        <f t="shared" si="47"/>
        <v>10307.400000000001</v>
      </c>
    </row>
    <row r="119" spans="2:24" x14ac:dyDescent="0.25">
      <c r="B119" s="110">
        <v>176</v>
      </c>
      <c r="C119" s="6">
        <v>43309</v>
      </c>
      <c r="D119" s="7">
        <v>0.57291666666666663</v>
      </c>
      <c r="E119" s="112" t="s">
        <v>232</v>
      </c>
      <c r="F119" s="9" t="s">
        <v>31</v>
      </c>
      <c r="G119" s="15">
        <v>4</v>
      </c>
      <c r="H119" s="9">
        <v>3</v>
      </c>
      <c r="I119" s="9" t="s">
        <v>271</v>
      </c>
      <c r="J119" s="9"/>
      <c r="K119" s="108"/>
      <c r="L119" s="109"/>
      <c r="M119" s="50">
        <f t="shared" si="38"/>
        <v>200</v>
      </c>
      <c r="N119" s="50" t="str">
        <f t="shared" si="39"/>
        <v/>
      </c>
      <c r="O119" s="50">
        <f t="shared" si="40"/>
        <v>-200</v>
      </c>
      <c r="P119" s="51">
        <f t="shared" si="41"/>
        <v>31000</v>
      </c>
      <c r="Q119" s="13">
        <f t="shared" si="21"/>
        <v>100</v>
      </c>
      <c r="R119" s="13" t="str">
        <f t="shared" si="42"/>
        <v/>
      </c>
      <c r="S119" s="14">
        <f t="shared" si="43"/>
        <v>-100</v>
      </c>
      <c r="T119" s="14">
        <f t="shared" si="44"/>
        <v>32737</v>
      </c>
      <c r="U119" s="67">
        <f t="shared" si="22"/>
        <v>100</v>
      </c>
      <c r="V119" s="67" t="str">
        <f t="shared" si="45"/>
        <v/>
      </c>
      <c r="W119" s="67">
        <f t="shared" si="46"/>
        <v>-100</v>
      </c>
      <c r="X119" s="67">
        <f t="shared" si="47"/>
        <v>10207.400000000001</v>
      </c>
    </row>
    <row r="120" spans="2:24" x14ac:dyDescent="0.25">
      <c r="B120" s="15">
        <v>177</v>
      </c>
      <c r="C120" s="6">
        <v>43309</v>
      </c>
      <c r="D120" s="7">
        <v>0.68055555555555547</v>
      </c>
      <c r="E120" s="112" t="s">
        <v>232</v>
      </c>
      <c r="F120" s="9" t="s">
        <v>31</v>
      </c>
      <c r="G120" s="15">
        <v>8</v>
      </c>
      <c r="H120" s="9">
        <v>1</v>
      </c>
      <c r="I120" s="9" t="s">
        <v>272</v>
      </c>
      <c r="J120" s="9" t="s">
        <v>20</v>
      </c>
      <c r="K120" s="108">
        <v>5.0999999999999996</v>
      </c>
      <c r="L120" s="109">
        <v>2.1</v>
      </c>
      <c r="M120" s="50">
        <f t="shared" si="38"/>
        <v>200</v>
      </c>
      <c r="N120" s="50">
        <f t="shared" si="39"/>
        <v>1019.9999999999999</v>
      </c>
      <c r="O120" s="50">
        <f t="shared" si="40"/>
        <v>819.99999999999989</v>
      </c>
      <c r="P120" s="115">
        <f t="shared" si="41"/>
        <v>31820</v>
      </c>
      <c r="Q120" s="13">
        <f t="shared" si="21"/>
        <v>100</v>
      </c>
      <c r="R120" s="13" t="str">
        <f t="shared" si="42"/>
        <v/>
      </c>
      <c r="S120" s="14">
        <f t="shared" si="43"/>
        <v>-100</v>
      </c>
      <c r="T120" s="14">
        <f t="shared" si="44"/>
        <v>32637</v>
      </c>
      <c r="U120" s="67">
        <f t="shared" si="22"/>
        <v>100</v>
      </c>
      <c r="V120" s="67">
        <f t="shared" si="45"/>
        <v>357</v>
      </c>
      <c r="W120" s="67">
        <f t="shared" si="46"/>
        <v>257</v>
      </c>
      <c r="X120" s="67">
        <f t="shared" si="47"/>
        <v>10464.400000000001</v>
      </c>
    </row>
    <row r="121" spans="2:24" x14ac:dyDescent="0.25">
      <c r="B121" s="110">
        <v>178</v>
      </c>
      <c r="C121" s="6">
        <v>43309</v>
      </c>
      <c r="D121" s="7">
        <v>0.70486111111111116</v>
      </c>
      <c r="E121" s="112" t="s">
        <v>233</v>
      </c>
      <c r="F121" s="9" t="s">
        <v>31</v>
      </c>
      <c r="G121" s="15">
        <v>9</v>
      </c>
      <c r="H121" s="9">
        <v>12</v>
      </c>
      <c r="I121" s="9" t="s">
        <v>273</v>
      </c>
      <c r="J121" s="9" t="s">
        <v>28</v>
      </c>
      <c r="K121" s="108"/>
      <c r="L121" s="109">
        <v>1.7</v>
      </c>
      <c r="M121" s="50">
        <f t="shared" si="38"/>
        <v>200</v>
      </c>
      <c r="N121" s="50" t="str">
        <f t="shared" si="39"/>
        <v/>
      </c>
      <c r="O121" s="50">
        <f t="shared" si="40"/>
        <v>-200</v>
      </c>
      <c r="P121" s="51">
        <f t="shared" si="41"/>
        <v>31620</v>
      </c>
      <c r="Q121" s="13">
        <f t="shared" si="21"/>
        <v>100</v>
      </c>
      <c r="R121" s="13" t="str">
        <f t="shared" si="42"/>
        <v/>
      </c>
      <c r="S121" s="14">
        <f t="shared" si="43"/>
        <v>-100</v>
      </c>
      <c r="T121" s="14">
        <f t="shared" si="44"/>
        <v>32537</v>
      </c>
      <c r="U121" s="67">
        <f t="shared" si="22"/>
        <v>100</v>
      </c>
      <c r="V121" s="67" t="str">
        <f t="shared" si="45"/>
        <v/>
      </c>
      <c r="W121" s="67">
        <f t="shared" si="46"/>
        <v>-100</v>
      </c>
      <c r="X121" s="67">
        <f t="shared" si="47"/>
        <v>10364.400000000001</v>
      </c>
    </row>
    <row r="123" spans="2:24" ht="18" customHeight="1" x14ac:dyDescent="0.25">
      <c r="M123" s="52">
        <f>SUBTOTAL(9,M5:M122)</f>
        <v>23400</v>
      </c>
      <c r="N123" s="52">
        <f>SUBTOTAL(9,N5:N122)</f>
        <v>45020</v>
      </c>
      <c r="O123" s="52">
        <f>SUBTOTAL(9,O5:O122)</f>
        <v>21620</v>
      </c>
      <c r="Q123" s="43">
        <f>SUBTOTAL(9,Q5:Q122)</f>
        <v>11700</v>
      </c>
      <c r="R123" s="43">
        <f>SUBTOTAL(9,R5:R122)</f>
        <v>34237</v>
      </c>
      <c r="S123" s="43">
        <f>SUBTOTAL(9,S5:S122)</f>
        <v>22537</v>
      </c>
      <c r="U123" s="68">
        <f>SUBTOTAL(9,U5:U122)</f>
        <v>11700</v>
      </c>
      <c r="V123" s="68">
        <f>SUBTOTAL(9,V5:V122)</f>
        <v>17064.400000000001</v>
      </c>
      <c r="W123" s="68">
        <f>SUBTOTAL(9,W5:W122)</f>
        <v>5364.4</v>
      </c>
    </row>
    <row r="124" spans="2:24" ht="21" customHeight="1" x14ac:dyDescent="0.25">
      <c r="K124" s="2"/>
      <c r="L124" s="3"/>
      <c r="M124" s="18"/>
      <c r="N124" s="19"/>
      <c r="O124" s="31">
        <f>O123/M123</f>
        <v>0.92393162393162398</v>
      </c>
      <c r="P124" s="21">
        <f>SUBTOTAL(4,P5:P122)</f>
        <v>31820</v>
      </c>
      <c r="Q124" s="20"/>
      <c r="R124" s="20"/>
      <c r="S124" s="31">
        <f>S123/Q123</f>
        <v>1.9262393162393163</v>
      </c>
      <c r="T124" s="21">
        <f>SUBTOTAL(4,T5:T122)</f>
        <v>33637</v>
      </c>
      <c r="U124" s="20"/>
      <c r="V124" s="20"/>
      <c r="W124" s="31">
        <f>W123/U123</f>
        <v>0.45849572649572645</v>
      </c>
      <c r="X124" s="21">
        <f>SUBTOTAL(4,X5:X122)</f>
        <v>11104.400000000001</v>
      </c>
    </row>
    <row r="125" spans="2:24" ht="17.25" customHeight="1" x14ac:dyDescent="0.25">
      <c r="C125" s="6">
        <f>SUBTOTAL(4,C5:C122)</f>
        <v>43309</v>
      </c>
      <c r="D125" s="73" t="s">
        <v>194</v>
      </c>
      <c r="I125" s="151" t="s">
        <v>153</v>
      </c>
      <c r="J125" s="151"/>
      <c r="K125" s="151"/>
      <c r="L125" s="56">
        <f>SUBTOTAL(103,I5:I122)</f>
        <v>117</v>
      </c>
      <c r="M125" s="57" t="s">
        <v>154</v>
      </c>
      <c r="N125" s="19"/>
      <c r="O125" s="19"/>
      <c r="P125" s="5"/>
      <c r="Q125" s="37">
        <f>SUBTOTAL(2,Q5:Q122)</f>
        <v>117</v>
      </c>
      <c r="R125" s="38" t="s">
        <v>154</v>
      </c>
      <c r="S125" s="3"/>
      <c r="T125" s="2"/>
      <c r="U125" s="69">
        <f>SUBTOTAL(2,U5:U122)</f>
        <v>117</v>
      </c>
      <c r="V125" s="70" t="s">
        <v>154</v>
      </c>
      <c r="W125" s="3"/>
    </row>
    <row r="126" spans="2:24" ht="17.25" customHeight="1" x14ac:dyDescent="0.25">
      <c r="C126" s="6">
        <f>SUBTOTAL(5,C5:C122)</f>
        <v>42952</v>
      </c>
      <c r="D126" s="73" t="s">
        <v>195</v>
      </c>
      <c r="I126" s="151" t="s">
        <v>155</v>
      </c>
      <c r="J126" s="151"/>
      <c r="K126" s="151"/>
      <c r="L126" s="58">
        <f>SUBTOTAL(2,K5:K122)</f>
        <v>58</v>
      </c>
      <c r="M126" s="59">
        <f>L126/L125</f>
        <v>0.49572649572649574</v>
      </c>
      <c r="N126" s="19"/>
      <c r="O126" s="4"/>
      <c r="P126" s="22"/>
      <c r="Q126" s="39">
        <f>SUBTOTAL(2,R5:R122)</f>
        <v>25</v>
      </c>
      <c r="R126" s="40">
        <f>Q126/Q125</f>
        <v>0.21367521367521367</v>
      </c>
      <c r="S126" s="5"/>
      <c r="T126" s="23"/>
      <c r="U126" s="71">
        <f>SUBTOTAL(2,V5:V122)</f>
        <v>64</v>
      </c>
      <c r="V126" s="72">
        <f>U126/U125</f>
        <v>0.54700854700854706</v>
      </c>
      <c r="W126" s="5"/>
    </row>
    <row r="127" spans="2:24" ht="17.25" customHeight="1" x14ac:dyDescent="0.25">
      <c r="C127" s="83">
        <f>(C125-C126)/7</f>
        <v>51</v>
      </c>
      <c r="D127" s="73" t="s">
        <v>189</v>
      </c>
      <c r="I127" s="152" t="s">
        <v>156</v>
      </c>
      <c r="J127" s="152"/>
      <c r="K127" s="152"/>
      <c r="L127" s="60">
        <f>SUBTOTAL(2,L5:L122)</f>
        <v>88</v>
      </c>
      <c r="M127" s="61">
        <f>L127/L125</f>
        <v>0.75213675213675213</v>
      </c>
      <c r="N127" s="19"/>
      <c r="O127" s="4"/>
      <c r="P127" s="22"/>
      <c r="Q127" s="22"/>
      <c r="R127" s="5"/>
      <c r="S127" s="5"/>
      <c r="T127" s="5"/>
    </row>
    <row r="128" spans="2:24" ht="17.25" customHeight="1" x14ac:dyDescent="0.25">
      <c r="I128" s="147" t="s">
        <v>157</v>
      </c>
      <c r="J128" s="147"/>
      <c r="K128" s="147"/>
      <c r="L128" s="44">
        <f>SUBTOTAL(9,L5:L122)</f>
        <v>147.67999999999998</v>
      </c>
      <c r="M128" s="31">
        <f>(L128-L125)/L125</f>
        <v>0.26222222222222202</v>
      </c>
      <c r="N128" s="45" t="s">
        <v>165</v>
      </c>
    </row>
    <row r="131" spans="11:23" ht="15.75" thickBot="1" x14ac:dyDescent="0.3">
      <c r="P131"/>
    </row>
    <row r="132" spans="11:23" ht="25.5" customHeight="1" x14ac:dyDescent="0.25">
      <c r="K132" s="143" t="s">
        <v>276</v>
      </c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5"/>
    </row>
    <row r="133" spans="11:23" ht="41.25" customHeight="1" x14ac:dyDescent="0.25">
      <c r="K133" s="119" t="s">
        <v>192</v>
      </c>
      <c r="L133" s="119"/>
      <c r="M133" s="119"/>
      <c r="N133" s="80"/>
      <c r="O133" s="119" t="s">
        <v>193</v>
      </c>
      <c r="P133" s="119"/>
      <c r="Q133" s="81"/>
      <c r="R133" s="77"/>
      <c r="S133" s="146" t="s">
        <v>179</v>
      </c>
      <c r="T133" s="146"/>
      <c r="U133" s="81"/>
      <c r="V133" s="142" t="s">
        <v>178</v>
      </c>
      <c r="W133" s="142"/>
    </row>
    <row r="134" spans="11:23" ht="16.5" customHeight="1" x14ac:dyDescent="0.25">
      <c r="K134" s="120" t="s">
        <v>153</v>
      </c>
      <c r="L134" s="120"/>
      <c r="M134" s="84">
        <f>L125</f>
        <v>117</v>
      </c>
      <c r="N134" s="79"/>
      <c r="O134" s="96" t="s">
        <v>153</v>
      </c>
      <c r="P134" s="84">
        <f>L125</f>
        <v>117</v>
      </c>
      <c r="Q134" s="79"/>
      <c r="R134" s="79"/>
      <c r="S134" s="97" t="s">
        <v>153</v>
      </c>
      <c r="T134" s="85">
        <f>Q125</f>
        <v>117</v>
      </c>
      <c r="U134" s="79"/>
      <c r="V134" s="98" t="s">
        <v>153</v>
      </c>
      <c r="W134" s="92">
        <f>U125</f>
        <v>117</v>
      </c>
    </row>
    <row r="135" spans="11:23" ht="16.5" customHeight="1" x14ac:dyDescent="0.25">
      <c r="K135" s="120" t="s">
        <v>155</v>
      </c>
      <c r="L135" s="120"/>
      <c r="M135" s="84">
        <f>L126</f>
        <v>58</v>
      </c>
      <c r="N135" s="79"/>
      <c r="O135" s="96" t="s">
        <v>175</v>
      </c>
      <c r="P135" s="84">
        <f>L127</f>
        <v>88</v>
      </c>
      <c r="Q135" s="79"/>
      <c r="R135" s="79"/>
      <c r="S135" s="97" t="s">
        <v>155</v>
      </c>
      <c r="T135" s="85">
        <f>Q126</f>
        <v>25</v>
      </c>
      <c r="U135" s="79"/>
      <c r="V135" s="98" t="s">
        <v>155</v>
      </c>
      <c r="W135" s="92">
        <f>U126</f>
        <v>64</v>
      </c>
    </row>
    <row r="136" spans="11:23" ht="16.5" customHeight="1" x14ac:dyDescent="0.25">
      <c r="K136" s="120" t="s">
        <v>154</v>
      </c>
      <c r="L136" s="120"/>
      <c r="M136" s="86">
        <f>M126</f>
        <v>0.49572649572649574</v>
      </c>
      <c r="N136" s="79"/>
      <c r="O136" s="96" t="s">
        <v>154</v>
      </c>
      <c r="P136" s="86">
        <f>M127</f>
        <v>0.75213675213675213</v>
      </c>
      <c r="Q136" s="79"/>
      <c r="R136" s="79"/>
      <c r="S136" s="97" t="s">
        <v>154</v>
      </c>
      <c r="T136" s="87">
        <f>T135/T134</f>
        <v>0.21367521367521367</v>
      </c>
      <c r="U136" s="79"/>
      <c r="V136" s="98" t="s">
        <v>154</v>
      </c>
      <c r="W136" s="93">
        <f>W135/W134</f>
        <v>0.54700854700854706</v>
      </c>
    </row>
    <row r="137" spans="11:23" ht="16.5" customHeight="1" x14ac:dyDescent="0.25">
      <c r="K137" s="120" t="s">
        <v>171</v>
      </c>
      <c r="L137" s="120"/>
      <c r="M137" s="88">
        <f>SUBTOTAL(1,K5:K122)</f>
        <v>3.8810344827586212</v>
      </c>
      <c r="N137" s="79"/>
      <c r="O137" s="96" t="s">
        <v>196</v>
      </c>
      <c r="P137" s="88">
        <f>SUBTOTAL(1,L5:L122)</f>
        <v>1.678181818181818</v>
      </c>
      <c r="Q137" s="79"/>
      <c r="R137" s="79"/>
      <c r="S137" s="97" t="s">
        <v>177</v>
      </c>
      <c r="T137" s="89">
        <f>SUBTOTAL(1,R5:R122)</f>
        <v>1369.48</v>
      </c>
      <c r="U137" s="79"/>
      <c r="V137" s="98" t="s">
        <v>177</v>
      </c>
      <c r="W137" s="94">
        <f>SUBTOTAL(1,V5:V122)</f>
        <v>266.63125000000002</v>
      </c>
    </row>
    <row r="138" spans="11:23" ht="16.5" customHeight="1" x14ac:dyDescent="0.25">
      <c r="K138" s="120" t="s">
        <v>172</v>
      </c>
      <c r="L138" s="120"/>
      <c r="M138" s="90">
        <f>M123</f>
        <v>23400</v>
      </c>
      <c r="N138" s="79"/>
      <c r="O138" s="96" t="s">
        <v>176</v>
      </c>
      <c r="P138" s="90">
        <f>P134*200</f>
        <v>23400</v>
      </c>
      <c r="Q138" s="79"/>
      <c r="R138" s="79"/>
      <c r="S138" s="97" t="s">
        <v>172</v>
      </c>
      <c r="T138" s="91">
        <f>T134*100</f>
        <v>11700</v>
      </c>
      <c r="U138" s="79"/>
      <c r="V138" s="98" t="s">
        <v>172</v>
      </c>
      <c r="W138" s="95">
        <f>W134*100</f>
        <v>11700</v>
      </c>
    </row>
    <row r="139" spans="11:23" ht="16.5" customHeight="1" x14ac:dyDescent="0.25">
      <c r="K139" s="120" t="s">
        <v>173</v>
      </c>
      <c r="L139" s="120"/>
      <c r="M139" s="90">
        <f>N123</f>
        <v>45020</v>
      </c>
      <c r="N139" s="79"/>
      <c r="O139" s="96" t="s">
        <v>173</v>
      </c>
      <c r="P139" s="90">
        <f>P135*P137*200</f>
        <v>29535.999999999996</v>
      </c>
      <c r="Q139" s="79"/>
      <c r="R139" s="79"/>
      <c r="S139" s="97" t="s">
        <v>173</v>
      </c>
      <c r="T139" s="91">
        <f>R123</f>
        <v>34237</v>
      </c>
      <c r="U139" s="79"/>
      <c r="V139" s="98" t="s">
        <v>173</v>
      </c>
      <c r="W139" s="95">
        <f>V123</f>
        <v>17064.400000000001</v>
      </c>
    </row>
    <row r="140" spans="11:23" ht="23.25" customHeight="1" x14ac:dyDescent="0.25">
      <c r="K140" s="120" t="s">
        <v>174</v>
      </c>
      <c r="L140" s="120"/>
      <c r="M140" s="90">
        <f>O123</f>
        <v>21620</v>
      </c>
      <c r="N140" s="79"/>
      <c r="O140" s="96" t="s">
        <v>174</v>
      </c>
      <c r="P140" s="90">
        <f>P139-P138</f>
        <v>6135.9999999999964</v>
      </c>
      <c r="Q140" s="79"/>
      <c r="R140" s="79"/>
      <c r="S140" s="97" t="s">
        <v>174</v>
      </c>
      <c r="T140" s="91">
        <f>S123</f>
        <v>22537</v>
      </c>
      <c r="U140" s="79"/>
      <c r="V140" s="98" t="s">
        <v>174</v>
      </c>
      <c r="W140" s="95">
        <f>W123</f>
        <v>5364.4</v>
      </c>
    </row>
    <row r="141" spans="11:23" ht="16.5" customHeight="1" x14ac:dyDescent="0.25">
      <c r="K141" s="120" t="s">
        <v>158</v>
      </c>
      <c r="L141" s="120"/>
      <c r="M141" s="86">
        <f>O124</f>
        <v>0.92393162393162398</v>
      </c>
      <c r="N141" s="79"/>
      <c r="O141" s="96" t="s">
        <v>158</v>
      </c>
      <c r="P141" s="86">
        <f>P140/P138</f>
        <v>0.26222222222222208</v>
      </c>
      <c r="Q141" s="79"/>
      <c r="R141" s="79"/>
      <c r="S141" s="97" t="s">
        <v>158</v>
      </c>
      <c r="T141" s="87">
        <f>T140/T138</f>
        <v>1.9262393162393163</v>
      </c>
      <c r="U141" s="79"/>
      <c r="V141" s="98" t="s">
        <v>158</v>
      </c>
      <c r="W141" s="93">
        <f>W140/W138</f>
        <v>0.45849572649572645</v>
      </c>
    </row>
    <row r="142" spans="11:23" ht="16.5" customHeight="1" x14ac:dyDescent="0.25">
      <c r="K142" s="153" t="s">
        <v>197</v>
      </c>
      <c r="L142" s="153"/>
      <c r="M142" s="104" t="s">
        <v>198</v>
      </c>
      <c r="N142" s="79"/>
      <c r="O142" s="96" t="s">
        <v>197</v>
      </c>
      <c r="P142" s="104" t="s">
        <v>198</v>
      </c>
      <c r="Q142" s="79"/>
      <c r="R142" s="79"/>
      <c r="S142" s="97" t="s">
        <v>199</v>
      </c>
      <c r="T142" s="104" t="s">
        <v>198</v>
      </c>
      <c r="U142" s="79"/>
      <c r="V142" s="98" t="s">
        <v>199</v>
      </c>
      <c r="W142" s="104" t="s">
        <v>198</v>
      </c>
    </row>
    <row r="143" spans="11:23" ht="16.5" customHeight="1" x14ac:dyDescent="0.25">
      <c r="N143" s="79"/>
      <c r="O143" s="77"/>
      <c r="P143" s="82" t="s">
        <v>191</v>
      </c>
      <c r="Q143" s="77"/>
      <c r="R143" s="77"/>
      <c r="S143" s="77"/>
      <c r="T143" s="77"/>
      <c r="U143" s="77"/>
      <c r="V143" s="77"/>
      <c r="W143" s="77"/>
    </row>
    <row r="144" spans="11:23" ht="18.75" customHeight="1" x14ac:dyDescent="0.25">
      <c r="N144" s="79"/>
      <c r="O144" s="77"/>
      <c r="P144" s="121" t="s">
        <v>277</v>
      </c>
      <c r="Q144" s="122"/>
      <c r="R144" s="122"/>
      <c r="S144" s="122"/>
      <c r="T144" s="122"/>
      <c r="U144" s="122"/>
      <c r="V144" s="122"/>
      <c r="W144" s="123"/>
    </row>
    <row r="145" spans="14:23" ht="18.75" customHeight="1" x14ac:dyDescent="0.3">
      <c r="N145" s="77"/>
      <c r="O145" s="77"/>
      <c r="P145" s="124" t="s">
        <v>186</v>
      </c>
      <c r="Q145" s="125"/>
      <c r="R145" s="125"/>
      <c r="S145" s="125"/>
      <c r="T145" s="125"/>
      <c r="U145" s="126"/>
      <c r="V145" s="76" t="s">
        <v>185</v>
      </c>
      <c r="W145" s="76" t="s">
        <v>182</v>
      </c>
    </row>
    <row r="146" spans="14:23" ht="18.75" customHeight="1" x14ac:dyDescent="0.25">
      <c r="N146" s="77"/>
      <c r="O146" s="77"/>
      <c r="P146" s="127">
        <f>IF(M142&lt;&gt;"Yes","",O123)</f>
        <v>21620</v>
      </c>
      <c r="Q146" s="128"/>
      <c r="R146" s="129"/>
      <c r="S146" s="74" t="s">
        <v>206</v>
      </c>
      <c r="T146" s="75"/>
      <c r="U146" s="75"/>
      <c r="V146" s="99">
        <f>M141</f>
        <v>0.92393162393162398</v>
      </c>
      <c r="W146" s="99">
        <f>M136</f>
        <v>0.49572649572649574</v>
      </c>
    </row>
    <row r="147" spans="14:23" ht="18.75" customHeight="1" x14ac:dyDescent="0.25">
      <c r="N147" s="77"/>
      <c r="O147" s="77"/>
      <c r="P147" s="127">
        <f>IF(P142&lt;&gt;"Yes","",P140)</f>
        <v>6135.9999999999964</v>
      </c>
      <c r="Q147" s="128"/>
      <c r="R147" s="129"/>
      <c r="S147" s="74" t="s">
        <v>183</v>
      </c>
      <c r="T147" s="75"/>
      <c r="U147" s="75"/>
      <c r="V147" s="99">
        <f>P141</f>
        <v>0.26222222222222208</v>
      </c>
      <c r="W147" s="99">
        <f>P136</f>
        <v>0.75213675213675213</v>
      </c>
    </row>
    <row r="148" spans="14:23" ht="18.75" customHeight="1" x14ac:dyDescent="0.25">
      <c r="N148" s="77"/>
      <c r="O148" s="77"/>
      <c r="P148" s="127">
        <f>IF(T142&lt;&gt;"Yes","",S123)</f>
        <v>22537</v>
      </c>
      <c r="Q148" s="128"/>
      <c r="R148" s="129"/>
      <c r="S148" s="74" t="s">
        <v>188</v>
      </c>
      <c r="T148" s="75"/>
      <c r="U148" s="75"/>
      <c r="V148" s="99">
        <f>T141</f>
        <v>1.9262393162393163</v>
      </c>
      <c r="W148" s="99">
        <f>T136</f>
        <v>0.21367521367521367</v>
      </c>
    </row>
    <row r="149" spans="14:23" ht="18.75" customHeight="1" x14ac:dyDescent="0.25">
      <c r="N149" s="77"/>
      <c r="O149" s="77"/>
      <c r="P149" s="127">
        <f>IF(W142&lt;&gt;"yes","",W123)</f>
        <v>5364.4</v>
      </c>
      <c r="Q149" s="128"/>
      <c r="R149" s="129"/>
      <c r="S149" s="74" t="s">
        <v>184</v>
      </c>
      <c r="T149" s="75"/>
      <c r="U149" s="75"/>
      <c r="V149" s="99">
        <f>W141</f>
        <v>0.45849572649572645</v>
      </c>
      <c r="W149" s="99">
        <f>W136</f>
        <v>0.54700854700854706</v>
      </c>
    </row>
    <row r="150" spans="14:23" ht="18.75" customHeight="1" thickBot="1" x14ac:dyDescent="0.3">
      <c r="N150" s="77"/>
      <c r="O150" s="77"/>
      <c r="P150" s="116">
        <f>SUM(P146:R149)</f>
        <v>55657.4</v>
      </c>
      <c r="Q150" s="117"/>
      <c r="R150" s="118"/>
      <c r="S150" s="78" t="s">
        <v>180</v>
      </c>
      <c r="T150" s="132" t="s">
        <v>190</v>
      </c>
      <c r="U150" s="133"/>
      <c r="V150" s="130">
        <f>P150/C127</f>
        <v>1091.3215686274509</v>
      </c>
      <c r="W150" s="131"/>
    </row>
    <row r="151" spans="14:23" x14ac:dyDescent="0.25">
      <c r="N151" s="77"/>
      <c r="O151" s="77"/>
      <c r="P151"/>
      <c r="Q151" s="2"/>
      <c r="R151" s="2"/>
      <c r="S151" s="2"/>
    </row>
    <row r="152" spans="14:23" x14ac:dyDescent="0.25">
      <c r="N152" s="77"/>
      <c r="O152" s="77"/>
      <c r="Q152" s="1"/>
      <c r="R152" s="1"/>
      <c r="S152" s="1"/>
    </row>
    <row r="153" spans="14:23" x14ac:dyDescent="0.25">
      <c r="Q153" s="1"/>
      <c r="R153" s="1"/>
      <c r="S153" s="1"/>
    </row>
    <row r="154" spans="14:23" x14ac:dyDescent="0.25">
      <c r="Q154" s="1"/>
      <c r="R154" s="1"/>
      <c r="S154" s="1"/>
    </row>
  </sheetData>
  <autoFilter ref="B4:T118" xr:uid="{00000000-0009-0000-0000-000008000000}"/>
  <customSheetViews>
    <customSheetView guid="{2B1FAC02-4029-4B84-AB7F-5405ADDC6EAF}" scale="90" showGridLines="0" showAutoFilter="1" hiddenColumns="1">
      <pane xSplit="1" ySplit="6" topLeftCell="C88" activePane="bottomRight" state="frozen"/>
      <selection pane="bottomRight" activeCell="R89" sqref="R89"/>
      <rowBreaks count="1" manualBreakCount="1">
        <brk id="130" max="16383" man="1"/>
      </rowBreaks>
      <pageMargins left="0.70866141732283472" right="0.70866141732283472" top="0.74803149606299213" bottom="0.74803149606299213" header="0.31496062992125984" footer="0.31496062992125984"/>
      <pageSetup scale="54" fitToHeight="27" orientation="landscape" horizontalDpi="1200" verticalDpi="1200" r:id="rId1"/>
      <headerFooter>
        <oddFooter>&amp;Lwww.eliteracing.com.au&amp;CElite Ultimate ver2
Mel-SYD &amp;R2017-2018  Season</oddFooter>
      </headerFooter>
      <autoFilter ref="B4:T118" xr:uid="{00000000-0000-0000-0000-000000000000}"/>
    </customSheetView>
    <customSheetView guid="{33381C6E-E7C4-45D8-87E6-297772DAB03B}" scale="90" showGridLines="0" showAutoFilter="1" hiddenColumns="1">
      <pane xSplit="1" ySplit="6" topLeftCell="C88" activePane="bottomRight" state="frozen"/>
      <selection pane="bottomRight" activeCell="R89" sqref="R89"/>
      <rowBreaks count="1" manualBreakCount="1">
        <brk id="130" max="16383" man="1"/>
      </rowBreaks>
      <pageMargins left="0.70866141732283472" right="0.70866141732283472" top="0.74803149606299213" bottom="0.74803149606299213" header="0.31496062992125984" footer="0.31496062992125984"/>
      <pageSetup scale="54" fitToHeight="27" orientation="landscape" horizontalDpi="1200" verticalDpi="1200" r:id="rId2"/>
      <headerFooter>
        <oddFooter>&amp;Lwww.eliteracing.com.au&amp;CElite Ultimate ver2
Mel-SYD &amp;R2017-2018  Season</oddFooter>
      </headerFooter>
      <autoFilter ref="B4:T118" xr:uid="{00000000-0000-0000-0000-000000000000}"/>
    </customSheetView>
    <customSheetView guid="{E9621C6E-0144-4B8F-B982-BF697C14C885}" scale="90" showGridLines="0" showAutoFilter="1" hiddenColumns="1">
      <pane xSplit="1" ySplit="6" topLeftCell="C88" activePane="bottomRight" state="frozen"/>
      <selection pane="bottomRight" activeCell="R89" sqref="R89"/>
      <rowBreaks count="1" manualBreakCount="1">
        <brk id="130" max="16383" man="1"/>
      </rowBreaks>
      <pageMargins left="0.70866141732283472" right="0.70866141732283472" top="0.74803149606299213" bottom="0.74803149606299213" header="0.31496062992125984" footer="0.31496062992125984"/>
      <pageSetup scale="54" fitToHeight="27" orientation="landscape" horizontalDpi="1200" verticalDpi="1200" r:id="rId3"/>
      <headerFooter>
        <oddFooter>&amp;Lwww.eliteracing.com.au&amp;CElite Ultimate ver2
Mel-SYD &amp;R2017-2018  Season</oddFooter>
      </headerFooter>
      <autoFilter ref="B4:T118" xr:uid="{00000000-0000-0000-0000-000000000000}"/>
    </customSheetView>
    <customSheetView guid="{04F628C2-8C2A-41A6-8126-B58AA5D40511}" scale="90" showGridLines="0" showAutoFilter="1" hiddenColumns="1">
      <pane xSplit="1" ySplit="6" topLeftCell="C88" activePane="bottomRight" state="frozen"/>
      <selection pane="bottomRight" activeCell="R89" sqref="R89"/>
      <rowBreaks count="1" manualBreakCount="1">
        <brk id="130" max="16383" man="1"/>
      </rowBreaks>
      <pageMargins left="0.70866141732283472" right="0.70866141732283472" top="0.74803149606299213" bottom="0.74803149606299213" header="0.31496062992125984" footer="0.31496062992125984"/>
      <pageSetup scale="54" fitToHeight="27" orientation="landscape" horizontalDpi="1200" verticalDpi="1200" r:id="rId4"/>
      <headerFooter>
        <oddFooter>&amp;Lwww.eliteracing.com.au&amp;CElite Ultimate ver2
Mel-SYD &amp;R2017-2018  Season</oddFooter>
      </headerFooter>
      <autoFilter ref="B4:T118" xr:uid="{00000000-0000-0000-0000-000000000000}"/>
    </customSheetView>
    <customSheetView guid="{62DD6C40-D5CE-4103-9B48-6D8158E27CC8}" scale="90" showGridLines="0" showAutoFilter="1" hiddenColumns="1">
      <pane xSplit="1" ySplit="6" topLeftCell="C88" activePane="bottomRight" state="frozen"/>
      <selection pane="bottomRight" activeCell="R89" sqref="R89"/>
      <rowBreaks count="1" manualBreakCount="1">
        <brk id="130" max="16383" man="1"/>
      </rowBreaks>
      <pageMargins left="0.70866141732283472" right="0.70866141732283472" top="0.74803149606299213" bottom="0.74803149606299213" header="0.31496062992125984" footer="0.31496062992125984"/>
      <pageSetup scale="54" fitToHeight="27" orientation="landscape" horizontalDpi="1200" verticalDpi="1200" r:id="rId5"/>
      <headerFooter>
        <oddFooter>&amp;Lwww.eliteracing.com.au&amp;CElite Ultimate ver2
Mel-SYD &amp;R2017-2018  Season</oddFooter>
      </headerFooter>
      <autoFilter ref="B4:T118" xr:uid="{00000000-0000-0000-0000-000000000000}"/>
    </customSheetView>
  </customSheetViews>
  <mergeCells count="32">
    <mergeCell ref="R1:T1"/>
    <mergeCell ref="V1:X1"/>
    <mergeCell ref="V150:W150"/>
    <mergeCell ref="K140:L140"/>
    <mergeCell ref="K141:L141"/>
    <mergeCell ref="K142:L142"/>
    <mergeCell ref="P144:W144"/>
    <mergeCell ref="P145:U145"/>
    <mergeCell ref="P146:R146"/>
    <mergeCell ref="P147:R147"/>
    <mergeCell ref="P148:R148"/>
    <mergeCell ref="P149:R149"/>
    <mergeCell ref="P150:R150"/>
    <mergeCell ref="T150:U150"/>
    <mergeCell ref="K139:L139"/>
    <mergeCell ref="I128:K128"/>
    <mergeCell ref="K132:W132"/>
    <mergeCell ref="K133:M133"/>
    <mergeCell ref="O133:P133"/>
    <mergeCell ref="S133:T133"/>
    <mergeCell ref="V133:W133"/>
    <mergeCell ref="K134:L134"/>
    <mergeCell ref="K135:L135"/>
    <mergeCell ref="K136:L136"/>
    <mergeCell ref="K137:L137"/>
    <mergeCell ref="K138:L138"/>
    <mergeCell ref="I127:K127"/>
    <mergeCell ref="B2:L2"/>
    <mergeCell ref="Q2:T2"/>
    <mergeCell ref="U2:X2"/>
    <mergeCell ref="I125:K125"/>
    <mergeCell ref="I126:K126"/>
  </mergeCells>
  <conditionalFormatting sqref="O124">
    <cfRule type="cellIs" dxfId="11" priority="4" operator="lessThan">
      <formula>0</formula>
    </cfRule>
  </conditionalFormatting>
  <conditionalFormatting sqref="S124">
    <cfRule type="cellIs" dxfId="10" priority="3" operator="lessThan">
      <formula>0</formula>
    </cfRule>
  </conditionalFormatting>
  <conditionalFormatting sqref="M128">
    <cfRule type="cellIs" dxfId="9" priority="2" operator="lessThan">
      <formula>0</formula>
    </cfRule>
  </conditionalFormatting>
  <conditionalFormatting sqref="W124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54" fitToHeight="27" orientation="landscape" horizontalDpi="1200" verticalDpi="1200" r:id="rId6"/>
  <headerFooter>
    <oddFooter>&amp;Lwww.eliteracing.com.au&amp;CElite Ultimate ver2
Mel-SYD &amp;R2017-2018  Season</oddFooter>
  </headerFooter>
  <rowBreaks count="1" manualBreakCount="1">
    <brk id="12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B1:X156"/>
  <sheetViews>
    <sheetView showGridLines="0" zoomScale="90" zoomScaleNormal="90" workbookViewId="0">
      <pane xSplit="2" ySplit="6" topLeftCell="C107" activePane="bottomRight" state="frozen"/>
      <selection pane="topRight" activeCell="C1" sqref="C1"/>
      <selection pane="bottomLeft" activeCell="A7" sqref="A7"/>
      <selection pane="bottomRight" activeCell="AB142" sqref="AB142"/>
    </sheetView>
  </sheetViews>
  <sheetFormatPr defaultRowHeight="15" x14ac:dyDescent="0.25"/>
  <cols>
    <col min="2" max="2" width="6.140625" hidden="1" customWidth="1"/>
    <col min="3" max="3" width="10.5703125" customWidth="1"/>
    <col min="4" max="4" width="10.42578125" hidden="1" customWidth="1"/>
    <col min="5" max="5" width="9.5703125" bestFit="1" customWidth="1"/>
    <col min="6" max="6" width="7.85546875" customWidth="1"/>
    <col min="7" max="7" width="5.140625" customWidth="1"/>
    <col min="8" max="8" width="3.85546875" bestFit="1" customWidth="1"/>
    <col min="9" max="9" width="18.42578125" customWidth="1"/>
    <col min="10" max="10" width="6.5703125" customWidth="1"/>
    <col min="11" max="11" width="7.28515625" customWidth="1"/>
    <col min="12" max="12" width="9" bestFit="1" customWidth="1"/>
    <col min="13" max="13" width="9.7109375" customWidth="1"/>
    <col min="14" max="14" width="9.42578125" customWidth="1"/>
    <col min="15" max="15" width="12.7109375" customWidth="1"/>
    <col min="16" max="16" width="10.85546875" style="2" customWidth="1"/>
    <col min="18" max="18" width="9.42578125" customWidth="1"/>
    <col min="19" max="19" width="11.140625" bestFit="1" customWidth="1"/>
    <col min="22" max="22" width="10.85546875" customWidth="1"/>
  </cols>
  <sheetData>
    <row r="1" spans="2:24" x14ac:dyDescent="0.25">
      <c r="M1" s="42" t="s">
        <v>159</v>
      </c>
      <c r="N1" s="100" t="s">
        <v>266</v>
      </c>
      <c r="O1" s="54"/>
      <c r="P1" s="55"/>
      <c r="Q1" s="103">
        <v>100</v>
      </c>
      <c r="R1" s="138" t="s">
        <v>207</v>
      </c>
      <c r="S1" s="139"/>
      <c r="T1" s="140"/>
      <c r="U1" s="103">
        <v>100</v>
      </c>
      <c r="V1" s="136" t="s">
        <v>208</v>
      </c>
      <c r="W1" s="137"/>
      <c r="X1" s="137"/>
    </row>
    <row r="2" spans="2:24" ht="34.5" customHeight="1" x14ac:dyDescent="0.25">
      <c r="B2" s="154" t="s">
        <v>269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01">
        <v>200</v>
      </c>
      <c r="N2" s="102">
        <v>1</v>
      </c>
      <c r="O2" s="62"/>
      <c r="P2" s="63"/>
      <c r="Q2" s="149" t="s">
        <v>169</v>
      </c>
      <c r="R2" s="149"/>
      <c r="S2" s="149"/>
      <c r="T2" s="149"/>
      <c r="U2" s="141" t="s">
        <v>170</v>
      </c>
      <c r="V2" s="141"/>
      <c r="W2" s="141"/>
      <c r="X2" s="141"/>
    </row>
    <row r="3" spans="2:24" ht="0.75" customHeight="1" x14ac:dyDescent="0.45">
      <c r="B3" s="1"/>
      <c r="C3" s="36"/>
      <c r="D3" s="36"/>
      <c r="E3" s="36"/>
      <c r="F3" s="36"/>
      <c r="G3" s="36"/>
      <c r="H3" s="36"/>
      <c r="I3" s="36"/>
      <c r="J3" s="2"/>
      <c r="K3" s="2"/>
      <c r="L3" s="3"/>
      <c r="M3" s="35"/>
      <c r="N3" s="32"/>
      <c r="O3" s="33"/>
      <c r="P3" s="34"/>
      <c r="Q3" s="5"/>
      <c r="R3" s="3"/>
      <c r="S3" s="2"/>
      <c r="T3" s="2"/>
      <c r="U3" s="64"/>
      <c r="V3" s="64"/>
      <c r="W3" s="64"/>
      <c r="X3" s="65"/>
    </row>
    <row r="4" spans="2:24" s="41" customFormat="1" ht="42" customHeight="1" x14ac:dyDescent="0.25">
      <c r="B4" s="24" t="s">
        <v>0</v>
      </c>
      <c r="C4" s="24" t="s">
        <v>1</v>
      </c>
      <c r="D4" s="25" t="s">
        <v>2</v>
      </c>
      <c r="E4" s="24" t="s">
        <v>3</v>
      </c>
      <c r="F4" s="24" t="s">
        <v>4</v>
      </c>
      <c r="G4" s="26" t="s">
        <v>5</v>
      </c>
      <c r="H4" s="24" t="s">
        <v>6</v>
      </c>
      <c r="I4" s="24" t="s">
        <v>7</v>
      </c>
      <c r="J4" s="24" t="s">
        <v>163</v>
      </c>
      <c r="K4" s="27" t="s">
        <v>9</v>
      </c>
      <c r="L4" s="28" t="s">
        <v>164</v>
      </c>
      <c r="M4" s="53" t="s">
        <v>11</v>
      </c>
      <c r="N4" s="53" t="s">
        <v>12</v>
      </c>
      <c r="O4" s="53" t="s">
        <v>13</v>
      </c>
      <c r="P4" s="53">
        <v>10000</v>
      </c>
      <c r="Q4" s="29" t="s">
        <v>14</v>
      </c>
      <c r="R4" s="29" t="s">
        <v>15</v>
      </c>
      <c r="S4" s="29" t="s">
        <v>16</v>
      </c>
      <c r="T4" s="30">
        <v>10000</v>
      </c>
      <c r="U4" s="66" t="s">
        <v>166</v>
      </c>
      <c r="V4" s="66" t="s">
        <v>167</v>
      </c>
      <c r="W4" s="66" t="s">
        <v>168</v>
      </c>
      <c r="X4" s="66">
        <v>5000</v>
      </c>
    </row>
    <row r="5" spans="2:24" x14ac:dyDescent="0.25">
      <c r="B5" s="15">
        <v>1</v>
      </c>
      <c r="C5" s="6">
        <v>42950</v>
      </c>
      <c r="D5" s="7">
        <v>0.56041666666666667</v>
      </c>
      <c r="E5" s="111" t="s">
        <v>17</v>
      </c>
      <c r="F5" s="9" t="s">
        <v>18</v>
      </c>
      <c r="G5" s="15">
        <v>1</v>
      </c>
      <c r="H5" s="9">
        <v>1</v>
      </c>
      <c r="I5" s="9" t="s">
        <v>19</v>
      </c>
      <c r="J5" s="9" t="s">
        <v>20</v>
      </c>
      <c r="K5" s="108">
        <v>2.7</v>
      </c>
      <c r="L5" s="109">
        <v>1.5</v>
      </c>
      <c r="M5" s="50">
        <f>IF(E5&lt;&gt;"TZ-Special",$M$2,($M$2*$N$2))</f>
        <v>200</v>
      </c>
      <c r="N5" s="50">
        <f>IF(J5&lt;&gt;"WON","",M5*K5)</f>
        <v>540</v>
      </c>
      <c r="O5" s="50">
        <f>IF(N5="",M5*-1,N5-M5)</f>
        <v>340</v>
      </c>
      <c r="P5" s="51">
        <f>P4+O5</f>
        <v>10340</v>
      </c>
      <c r="Q5" s="13">
        <f>$Q$1</f>
        <v>100</v>
      </c>
      <c r="R5" s="13" t="str">
        <f>IF(OR(K5="",K6=""),"",((K5*Q5)*K6))</f>
        <v/>
      </c>
      <c r="S5" s="14">
        <f>IF(R5="",Q5*-1,R5-Q5)</f>
        <v>-100</v>
      </c>
      <c r="T5" s="14">
        <f>T4+S5</f>
        <v>9900</v>
      </c>
      <c r="U5" s="67">
        <f>$U$1</f>
        <v>100</v>
      </c>
      <c r="V5" s="67">
        <f>IF(OR(L5="",L6=""),"",((L5*U5)*L6))</f>
        <v>270</v>
      </c>
      <c r="W5" s="67">
        <f>IF(V5="",U5*-1,V5-U5)</f>
        <v>170</v>
      </c>
      <c r="X5" s="67">
        <f>X4+W5</f>
        <v>5170</v>
      </c>
    </row>
    <row r="6" spans="2:24" x14ac:dyDescent="0.25">
      <c r="B6" s="15">
        <v>2</v>
      </c>
      <c r="C6" s="6">
        <v>42952</v>
      </c>
      <c r="D6" s="7">
        <v>0.65972222222222221</v>
      </c>
      <c r="E6" s="112" t="s">
        <v>264</v>
      </c>
      <c r="F6" s="9" t="s">
        <v>24</v>
      </c>
      <c r="G6" s="15">
        <v>8</v>
      </c>
      <c r="H6" s="9">
        <v>2</v>
      </c>
      <c r="I6" s="9" t="s">
        <v>25</v>
      </c>
      <c r="J6" s="9" t="s">
        <v>23</v>
      </c>
      <c r="K6" s="108"/>
      <c r="L6" s="109">
        <v>1.8</v>
      </c>
      <c r="M6" s="50">
        <f t="shared" ref="M6:M69" si="0">IF(E6&lt;&gt;"TZ-Special",$M$2,($M$2*$N$2))</f>
        <v>200</v>
      </c>
      <c r="N6" s="50" t="str">
        <f t="shared" ref="N6" si="1">IF(J6&lt;&gt;"WON","",M6*K6)</f>
        <v/>
      </c>
      <c r="O6" s="50">
        <f t="shared" ref="O6" si="2">IF(N6="",M6*-1,N6-M6)</f>
        <v>-200</v>
      </c>
      <c r="P6" s="51">
        <f t="shared" ref="P6" si="3">P5+O6</f>
        <v>10140</v>
      </c>
      <c r="Q6" s="13">
        <f t="shared" ref="Q6:Q69" si="4">$Q$1</f>
        <v>100</v>
      </c>
      <c r="R6" s="13" t="str">
        <f t="shared" ref="R6" si="5">IF(OR(K6="",K7=""),"",((K6*Q6)*K7))</f>
        <v/>
      </c>
      <c r="S6" s="14">
        <f t="shared" ref="S6" si="6">IF(R6="",Q6*-1,R6-Q6)</f>
        <v>-100</v>
      </c>
      <c r="T6" s="14">
        <f t="shared" ref="T6" si="7">T5+S6</f>
        <v>9800</v>
      </c>
      <c r="U6" s="67">
        <f t="shared" ref="U6:U69" si="8">$U$1</f>
        <v>100</v>
      </c>
      <c r="V6" s="67">
        <f>IF(OR(L6="",L7=""),"",((L6*U6)*L7))</f>
        <v>360</v>
      </c>
      <c r="W6" s="67">
        <f t="shared" ref="W6" si="9">IF(V6="",U6*-1,V6-U6)</f>
        <v>260</v>
      </c>
      <c r="X6" s="67">
        <f t="shared" ref="X6" si="10">X5+W6</f>
        <v>5430</v>
      </c>
    </row>
    <row r="7" spans="2:24" x14ac:dyDescent="0.25">
      <c r="B7" s="15">
        <v>3</v>
      </c>
      <c r="C7" s="6">
        <v>42952</v>
      </c>
      <c r="D7" s="7">
        <v>0.71180555555555547</v>
      </c>
      <c r="E7" s="112" t="s">
        <v>233</v>
      </c>
      <c r="F7" s="9" t="s">
        <v>24</v>
      </c>
      <c r="G7" s="15">
        <v>10</v>
      </c>
      <c r="H7" s="9">
        <v>9</v>
      </c>
      <c r="I7" s="9" t="s">
        <v>26</v>
      </c>
      <c r="J7" s="9" t="s">
        <v>20</v>
      </c>
      <c r="K7" s="108">
        <v>4.8</v>
      </c>
      <c r="L7" s="109">
        <v>2</v>
      </c>
      <c r="M7" s="50">
        <f t="shared" si="0"/>
        <v>200</v>
      </c>
      <c r="N7" s="50">
        <f t="shared" ref="N7:N70" si="11">IF(J7&lt;&gt;"WON","",M7*K7)</f>
        <v>960</v>
      </c>
      <c r="O7" s="50">
        <f t="shared" ref="O7:O70" si="12">IF(N7="",M7*-1,N7-M7)</f>
        <v>760</v>
      </c>
      <c r="P7" s="51">
        <f t="shared" ref="P7:P70" si="13">P6+O7</f>
        <v>10900</v>
      </c>
      <c r="Q7" s="13">
        <f t="shared" si="4"/>
        <v>100</v>
      </c>
      <c r="R7" s="13">
        <f t="shared" ref="R7:R70" si="14">IF(OR(K7="",K8=""),"",((K7*Q7)*K8))</f>
        <v>2640</v>
      </c>
      <c r="S7" s="14">
        <f t="shared" ref="S7:S70" si="15">IF(R7="",Q7*-1,R7-Q7)</f>
        <v>2540</v>
      </c>
      <c r="T7" s="14">
        <f t="shared" ref="T7:T70" si="16">T6+S7</f>
        <v>12340</v>
      </c>
      <c r="U7" s="67">
        <f t="shared" si="8"/>
        <v>100</v>
      </c>
      <c r="V7" s="67">
        <f t="shared" ref="V7:V70" si="17">IF(OR(L7="",L8=""),"",((L7*U7)*L8))</f>
        <v>320</v>
      </c>
      <c r="W7" s="67">
        <f t="shared" ref="W7:W70" si="18">IF(V7="",U7*-1,V7-U7)</f>
        <v>220</v>
      </c>
      <c r="X7" s="67">
        <f t="shared" ref="X7:X70" si="19">X6+W7</f>
        <v>5650</v>
      </c>
    </row>
    <row r="8" spans="2:24" x14ac:dyDescent="0.25">
      <c r="B8" s="15">
        <v>4</v>
      </c>
      <c r="C8" s="6">
        <v>42959</v>
      </c>
      <c r="D8" s="7">
        <v>0.60763888888888895</v>
      </c>
      <c r="E8" s="112" t="s">
        <v>233</v>
      </c>
      <c r="F8" s="9" t="s">
        <v>24</v>
      </c>
      <c r="G8" s="15">
        <v>5</v>
      </c>
      <c r="H8" s="9">
        <v>6</v>
      </c>
      <c r="I8" s="9" t="s">
        <v>235</v>
      </c>
      <c r="J8" s="9" t="s">
        <v>20</v>
      </c>
      <c r="K8" s="108">
        <v>5.5</v>
      </c>
      <c r="L8" s="109">
        <v>1.6</v>
      </c>
      <c r="M8" s="50">
        <f t="shared" si="0"/>
        <v>200</v>
      </c>
      <c r="N8" s="50">
        <f t="shared" si="11"/>
        <v>1100</v>
      </c>
      <c r="O8" s="50">
        <f t="shared" si="12"/>
        <v>900</v>
      </c>
      <c r="P8" s="51">
        <f t="shared" si="13"/>
        <v>11800</v>
      </c>
      <c r="Q8" s="13">
        <f t="shared" si="4"/>
        <v>100</v>
      </c>
      <c r="R8" s="13" t="str">
        <f t="shared" si="14"/>
        <v/>
      </c>
      <c r="S8" s="14">
        <f t="shared" si="15"/>
        <v>-100</v>
      </c>
      <c r="T8" s="14">
        <f t="shared" si="16"/>
        <v>12240</v>
      </c>
      <c r="U8" s="67">
        <f t="shared" si="8"/>
        <v>100</v>
      </c>
      <c r="V8" s="67" t="str">
        <f t="shared" si="17"/>
        <v/>
      </c>
      <c r="W8" s="67">
        <f t="shared" si="18"/>
        <v>-100</v>
      </c>
      <c r="X8" s="67">
        <f t="shared" si="19"/>
        <v>5550</v>
      </c>
    </row>
    <row r="9" spans="2:24" x14ac:dyDescent="0.25">
      <c r="B9" s="15">
        <v>5</v>
      </c>
      <c r="C9" s="6">
        <v>42959</v>
      </c>
      <c r="D9" s="7">
        <v>0.66319444444444442</v>
      </c>
      <c r="E9" s="112" t="s">
        <v>232</v>
      </c>
      <c r="F9" s="9" t="s">
        <v>24</v>
      </c>
      <c r="G9" s="15">
        <v>7</v>
      </c>
      <c r="H9" s="9">
        <v>5</v>
      </c>
      <c r="I9" s="9" t="s">
        <v>29</v>
      </c>
      <c r="J9" s="9"/>
      <c r="K9" s="108"/>
      <c r="L9" s="109"/>
      <c r="M9" s="50">
        <f t="shared" si="0"/>
        <v>200</v>
      </c>
      <c r="N9" s="50" t="str">
        <f t="shared" si="11"/>
        <v/>
      </c>
      <c r="O9" s="50">
        <f t="shared" si="12"/>
        <v>-200</v>
      </c>
      <c r="P9" s="51">
        <f t="shared" si="13"/>
        <v>11600</v>
      </c>
      <c r="Q9" s="13">
        <f t="shared" si="4"/>
        <v>100</v>
      </c>
      <c r="R9" s="13" t="str">
        <f t="shared" si="14"/>
        <v/>
      </c>
      <c r="S9" s="14">
        <f t="shared" si="15"/>
        <v>-100</v>
      </c>
      <c r="T9" s="14">
        <f t="shared" si="16"/>
        <v>12140</v>
      </c>
      <c r="U9" s="67">
        <f t="shared" si="8"/>
        <v>100</v>
      </c>
      <c r="V9" s="67" t="str">
        <f t="shared" si="17"/>
        <v/>
      </c>
      <c r="W9" s="67">
        <f t="shared" si="18"/>
        <v>-100</v>
      </c>
      <c r="X9" s="67">
        <f t="shared" si="19"/>
        <v>5450</v>
      </c>
    </row>
    <row r="10" spans="2:24" x14ac:dyDescent="0.25">
      <c r="B10" s="15">
        <v>6</v>
      </c>
      <c r="C10" s="6">
        <v>42966</v>
      </c>
      <c r="D10" s="7">
        <v>0.66666666666666663</v>
      </c>
      <c r="E10" s="112" t="s">
        <v>233</v>
      </c>
      <c r="F10" s="9" t="s">
        <v>31</v>
      </c>
      <c r="G10" s="15">
        <v>7</v>
      </c>
      <c r="H10" s="9">
        <v>2</v>
      </c>
      <c r="I10" s="9" t="s">
        <v>32</v>
      </c>
      <c r="J10" s="9" t="s">
        <v>20</v>
      </c>
      <c r="K10" s="108">
        <v>2.8</v>
      </c>
      <c r="L10" s="109">
        <v>1.5</v>
      </c>
      <c r="M10" s="50">
        <f t="shared" si="0"/>
        <v>200</v>
      </c>
      <c r="N10" s="50">
        <f t="shared" si="11"/>
        <v>560</v>
      </c>
      <c r="O10" s="50">
        <f t="shared" si="12"/>
        <v>360</v>
      </c>
      <c r="P10" s="51">
        <f t="shared" si="13"/>
        <v>11960</v>
      </c>
      <c r="Q10" s="13">
        <f t="shared" si="4"/>
        <v>100</v>
      </c>
      <c r="R10" s="13" t="str">
        <f t="shared" si="14"/>
        <v/>
      </c>
      <c r="S10" s="14">
        <f t="shared" si="15"/>
        <v>-100</v>
      </c>
      <c r="T10" s="14">
        <f t="shared" si="16"/>
        <v>12040</v>
      </c>
      <c r="U10" s="67">
        <f t="shared" si="8"/>
        <v>100</v>
      </c>
      <c r="V10" s="67">
        <f t="shared" si="17"/>
        <v>285</v>
      </c>
      <c r="W10" s="67">
        <f t="shared" si="18"/>
        <v>185</v>
      </c>
      <c r="X10" s="67">
        <f t="shared" si="19"/>
        <v>5635</v>
      </c>
    </row>
    <row r="11" spans="2:24" x14ac:dyDescent="0.25">
      <c r="B11" s="15">
        <v>7</v>
      </c>
      <c r="C11" s="6">
        <v>42966</v>
      </c>
      <c r="D11" s="7">
        <v>0.69444444444444453</v>
      </c>
      <c r="E11" s="112" t="s">
        <v>233</v>
      </c>
      <c r="F11" s="9" t="s">
        <v>31</v>
      </c>
      <c r="G11" s="15">
        <v>8</v>
      </c>
      <c r="H11" s="9">
        <v>11</v>
      </c>
      <c r="I11" s="9" t="s">
        <v>33</v>
      </c>
      <c r="J11" s="9" t="s">
        <v>23</v>
      </c>
      <c r="K11" s="108"/>
      <c r="L11" s="109">
        <v>1.9</v>
      </c>
      <c r="M11" s="50">
        <f t="shared" si="0"/>
        <v>200</v>
      </c>
      <c r="N11" s="50" t="str">
        <f t="shared" si="11"/>
        <v/>
      </c>
      <c r="O11" s="50">
        <f t="shared" si="12"/>
        <v>-200</v>
      </c>
      <c r="P11" s="51">
        <f t="shared" si="13"/>
        <v>11760</v>
      </c>
      <c r="Q11" s="13">
        <f t="shared" si="4"/>
        <v>100</v>
      </c>
      <c r="R11" s="13" t="str">
        <f t="shared" si="14"/>
        <v/>
      </c>
      <c r="S11" s="14">
        <f t="shared" si="15"/>
        <v>-100</v>
      </c>
      <c r="T11" s="14">
        <f t="shared" si="16"/>
        <v>11940</v>
      </c>
      <c r="U11" s="67">
        <f t="shared" si="8"/>
        <v>100</v>
      </c>
      <c r="V11" s="67">
        <f t="shared" si="17"/>
        <v>228</v>
      </c>
      <c r="W11" s="67">
        <f t="shared" si="18"/>
        <v>128</v>
      </c>
      <c r="X11" s="67">
        <f t="shared" si="19"/>
        <v>5763</v>
      </c>
    </row>
    <row r="12" spans="2:24" x14ac:dyDescent="0.25">
      <c r="B12" s="15">
        <v>8</v>
      </c>
      <c r="C12" s="6">
        <v>42970</v>
      </c>
      <c r="D12" s="7">
        <v>0.63194444444444442</v>
      </c>
      <c r="E12" s="111" t="s">
        <v>17</v>
      </c>
      <c r="F12" s="9" t="s">
        <v>34</v>
      </c>
      <c r="G12" s="15">
        <v>4</v>
      </c>
      <c r="H12" s="9">
        <v>2</v>
      </c>
      <c r="I12" s="9" t="s">
        <v>35</v>
      </c>
      <c r="J12" s="9" t="s">
        <v>20</v>
      </c>
      <c r="K12" s="108">
        <v>1.7</v>
      </c>
      <c r="L12" s="109">
        <v>1.2</v>
      </c>
      <c r="M12" s="50">
        <f t="shared" si="0"/>
        <v>200</v>
      </c>
      <c r="N12" s="50">
        <f t="shared" si="11"/>
        <v>340</v>
      </c>
      <c r="O12" s="50">
        <f t="shared" si="12"/>
        <v>140</v>
      </c>
      <c r="P12" s="51">
        <f t="shared" si="13"/>
        <v>11900</v>
      </c>
      <c r="Q12" s="13">
        <f t="shared" si="4"/>
        <v>100</v>
      </c>
      <c r="R12" s="13" t="str">
        <f t="shared" si="14"/>
        <v/>
      </c>
      <c r="S12" s="14">
        <f t="shared" si="15"/>
        <v>-100</v>
      </c>
      <c r="T12" s="14">
        <f t="shared" si="16"/>
        <v>11840</v>
      </c>
      <c r="U12" s="67">
        <f t="shared" si="8"/>
        <v>100</v>
      </c>
      <c r="V12" s="67">
        <f t="shared" si="17"/>
        <v>264</v>
      </c>
      <c r="W12" s="67">
        <f t="shared" si="18"/>
        <v>164</v>
      </c>
      <c r="X12" s="67">
        <f t="shared" si="19"/>
        <v>5927</v>
      </c>
    </row>
    <row r="13" spans="2:24" x14ac:dyDescent="0.25">
      <c r="B13" s="15">
        <v>9</v>
      </c>
      <c r="C13" s="6">
        <v>42973</v>
      </c>
      <c r="D13" s="7">
        <v>0.72222222222222221</v>
      </c>
      <c r="E13" s="112" t="s">
        <v>232</v>
      </c>
      <c r="F13" s="9" t="s">
        <v>36</v>
      </c>
      <c r="G13" s="15">
        <v>9</v>
      </c>
      <c r="H13" s="9">
        <v>10</v>
      </c>
      <c r="I13" s="9" t="s">
        <v>37</v>
      </c>
      <c r="J13" s="9" t="s">
        <v>23</v>
      </c>
      <c r="K13" s="108"/>
      <c r="L13" s="109">
        <v>2.2000000000000002</v>
      </c>
      <c r="M13" s="50">
        <f t="shared" si="0"/>
        <v>200</v>
      </c>
      <c r="N13" s="50" t="str">
        <f t="shared" si="11"/>
        <v/>
      </c>
      <c r="O13" s="50">
        <f t="shared" si="12"/>
        <v>-200</v>
      </c>
      <c r="P13" s="51">
        <f t="shared" si="13"/>
        <v>11700</v>
      </c>
      <c r="Q13" s="13">
        <f t="shared" si="4"/>
        <v>100</v>
      </c>
      <c r="R13" s="13" t="str">
        <f t="shared" si="14"/>
        <v/>
      </c>
      <c r="S13" s="14">
        <f t="shared" si="15"/>
        <v>-100</v>
      </c>
      <c r="T13" s="14">
        <f t="shared" si="16"/>
        <v>11740</v>
      </c>
      <c r="U13" s="67">
        <f t="shared" si="8"/>
        <v>100</v>
      </c>
      <c r="V13" s="67" t="str">
        <f t="shared" si="17"/>
        <v/>
      </c>
      <c r="W13" s="67">
        <f t="shared" si="18"/>
        <v>-100</v>
      </c>
      <c r="X13" s="67">
        <f t="shared" si="19"/>
        <v>5827</v>
      </c>
    </row>
    <row r="14" spans="2:24" x14ac:dyDescent="0.25">
      <c r="B14" s="15">
        <v>10</v>
      </c>
      <c r="C14" s="6">
        <v>42980</v>
      </c>
      <c r="D14" s="7">
        <v>0.5229166666666667</v>
      </c>
      <c r="E14" s="111" t="s">
        <v>17</v>
      </c>
      <c r="F14" s="9" t="s">
        <v>38</v>
      </c>
      <c r="G14" s="15">
        <v>1</v>
      </c>
      <c r="H14" s="9">
        <v>1</v>
      </c>
      <c r="I14" s="9" t="s">
        <v>39</v>
      </c>
      <c r="J14" s="9"/>
      <c r="K14" s="108"/>
      <c r="L14" s="109"/>
      <c r="M14" s="50">
        <f t="shared" si="0"/>
        <v>200</v>
      </c>
      <c r="N14" s="50" t="str">
        <f t="shared" si="11"/>
        <v/>
      </c>
      <c r="O14" s="50">
        <f t="shared" si="12"/>
        <v>-200</v>
      </c>
      <c r="P14" s="51">
        <f t="shared" si="13"/>
        <v>11500</v>
      </c>
      <c r="Q14" s="13">
        <f t="shared" si="4"/>
        <v>100</v>
      </c>
      <c r="R14" s="13" t="str">
        <f t="shared" si="14"/>
        <v/>
      </c>
      <c r="S14" s="14">
        <f t="shared" si="15"/>
        <v>-100</v>
      </c>
      <c r="T14" s="14">
        <f t="shared" si="16"/>
        <v>11640</v>
      </c>
      <c r="U14" s="67">
        <f t="shared" si="8"/>
        <v>100</v>
      </c>
      <c r="V14" s="67" t="str">
        <f t="shared" si="17"/>
        <v/>
      </c>
      <c r="W14" s="67">
        <f t="shared" si="18"/>
        <v>-100</v>
      </c>
      <c r="X14" s="67">
        <f t="shared" si="19"/>
        <v>5727</v>
      </c>
    </row>
    <row r="15" spans="2:24" x14ac:dyDescent="0.25">
      <c r="B15" s="15">
        <v>11</v>
      </c>
      <c r="C15" s="6">
        <v>42980</v>
      </c>
      <c r="D15" s="7">
        <v>0.54166666666666663</v>
      </c>
      <c r="E15" s="112" t="s">
        <v>233</v>
      </c>
      <c r="F15" s="9" t="s">
        <v>31</v>
      </c>
      <c r="G15" s="15">
        <v>2</v>
      </c>
      <c r="H15" s="9">
        <v>8</v>
      </c>
      <c r="I15" s="9" t="s">
        <v>40</v>
      </c>
      <c r="J15" s="9" t="s">
        <v>20</v>
      </c>
      <c r="K15" s="108">
        <v>4.5999999999999996</v>
      </c>
      <c r="L15" s="109">
        <v>1.8</v>
      </c>
      <c r="M15" s="50">
        <f t="shared" si="0"/>
        <v>200</v>
      </c>
      <c r="N15" s="50">
        <f t="shared" si="11"/>
        <v>919.99999999999989</v>
      </c>
      <c r="O15" s="50">
        <f t="shared" si="12"/>
        <v>719.99999999999989</v>
      </c>
      <c r="P15" s="51">
        <f t="shared" si="13"/>
        <v>12220</v>
      </c>
      <c r="Q15" s="13">
        <f t="shared" si="4"/>
        <v>100</v>
      </c>
      <c r="R15" s="13" t="str">
        <f t="shared" si="14"/>
        <v/>
      </c>
      <c r="S15" s="14">
        <f t="shared" si="15"/>
        <v>-100</v>
      </c>
      <c r="T15" s="14">
        <f t="shared" si="16"/>
        <v>11540</v>
      </c>
      <c r="U15" s="67">
        <f t="shared" si="8"/>
        <v>100</v>
      </c>
      <c r="V15" s="67" t="str">
        <f t="shared" si="17"/>
        <v/>
      </c>
      <c r="W15" s="67">
        <f t="shared" si="18"/>
        <v>-100</v>
      </c>
      <c r="X15" s="67">
        <f t="shared" si="19"/>
        <v>5627</v>
      </c>
    </row>
    <row r="16" spans="2:24" x14ac:dyDescent="0.25">
      <c r="B16" s="15">
        <v>12</v>
      </c>
      <c r="C16" s="6">
        <v>42980</v>
      </c>
      <c r="D16" s="7">
        <v>0.64583333333333337</v>
      </c>
      <c r="E16" s="112" t="s">
        <v>233</v>
      </c>
      <c r="F16" s="9" t="s">
        <v>31</v>
      </c>
      <c r="G16" s="15">
        <v>6</v>
      </c>
      <c r="H16" s="9">
        <v>4</v>
      </c>
      <c r="I16" s="9" t="s">
        <v>42</v>
      </c>
      <c r="J16" s="9"/>
      <c r="K16" s="108"/>
      <c r="L16" s="109"/>
      <c r="M16" s="50">
        <f t="shared" si="0"/>
        <v>200</v>
      </c>
      <c r="N16" s="50" t="str">
        <f t="shared" si="11"/>
        <v/>
      </c>
      <c r="O16" s="50">
        <f t="shared" si="12"/>
        <v>-200</v>
      </c>
      <c r="P16" s="51">
        <f t="shared" si="13"/>
        <v>12020</v>
      </c>
      <c r="Q16" s="13">
        <f t="shared" si="4"/>
        <v>100</v>
      </c>
      <c r="R16" s="13" t="str">
        <f t="shared" si="14"/>
        <v/>
      </c>
      <c r="S16" s="14">
        <f t="shared" si="15"/>
        <v>-100</v>
      </c>
      <c r="T16" s="14">
        <f t="shared" si="16"/>
        <v>11440</v>
      </c>
      <c r="U16" s="67">
        <f t="shared" si="8"/>
        <v>100</v>
      </c>
      <c r="V16" s="67" t="str">
        <f t="shared" si="17"/>
        <v/>
      </c>
      <c r="W16" s="67">
        <f t="shared" si="18"/>
        <v>-100</v>
      </c>
      <c r="X16" s="67">
        <f t="shared" si="19"/>
        <v>5527</v>
      </c>
    </row>
    <row r="17" spans="2:24" x14ac:dyDescent="0.25">
      <c r="B17" s="15">
        <v>13</v>
      </c>
      <c r="C17" s="6">
        <v>42980</v>
      </c>
      <c r="D17" s="7">
        <v>0.67361111111111116</v>
      </c>
      <c r="E17" s="112" t="s">
        <v>232</v>
      </c>
      <c r="F17" s="9" t="s">
        <v>31</v>
      </c>
      <c r="G17" s="15">
        <v>7</v>
      </c>
      <c r="H17" s="9">
        <v>5</v>
      </c>
      <c r="I17" s="9" t="s">
        <v>43</v>
      </c>
      <c r="J17" s="9" t="s">
        <v>20</v>
      </c>
      <c r="K17" s="108">
        <v>2.4500000000000002</v>
      </c>
      <c r="L17" s="109">
        <v>1.4</v>
      </c>
      <c r="M17" s="50">
        <f t="shared" si="0"/>
        <v>200</v>
      </c>
      <c r="N17" s="50">
        <f t="shared" si="11"/>
        <v>490.00000000000006</v>
      </c>
      <c r="O17" s="50">
        <f t="shared" si="12"/>
        <v>290.00000000000006</v>
      </c>
      <c r="P17" s="51">
        <f t="shared" si="13"/>
        <v>12310</v>
      </c>
      <c r="Q17" s="13">
        <f t="shared" si="4"/>
        <v>100</v>
      </c>
      <c r="R17" s="13">
        <f t="shared" si="14"/>
        <v>1470.0000000000002</v>
      </c>
      <c r="S17" s="14">
        <f t="shared" si="15"/>
        <v>1370.0000000000002</v>
      </c>
      <c r="T17" s="14">
        <f t="shared" si="16"/>
        <v>12810</v>
      </c>
      <c r="U17" s="67">
        <f t="shared" si="8"/>
        <v>100</v>
      </c>
      <c r="V17" s="67">
        <f t="shared" si="17"/>
        <v>308</v>
      </c>
      <c r="W17" s="67">
        <f t="shared" si="18"/>
        <v>208</v>
      </c>
      <c r="X17" s="67">
        <f t="shared" si="19"/>
        <v>5735</v>
      </c>
    </row>
    <row r="18" spans="2:24" x14ac:dyDescent="0.25">
      <c r="B18" s="15">
        <v>14</v>
      </c>
      <c r="C18" s="6">
        <v>42980</v>
      </c>
      <c r="D18" s="7">
        <v>0.70138888888888884</v>
      </c>
      <c r="E18" s="112" t="s">
        <v>232</v>
      </c>
      <c r="F18" s="9" t="s">
        <v>31</v>
      </c>
      <c r="G18" s="15">
        <v>8</v>
      </c>
      <c r="H18" s="9">
        <v>9</v>
      </c>
      <c r="I18" s="9" t="s">
        <v>45</v>
      </c>
      <c r="J18" s="9" t="s">
        <v>20</v>
      </c>
      <c r="K18" s="108">
        <v>6</v>
      </c>
      <c r="L18" s="109">
        <v>2.2000000000000002</v>
      </c>
      <c r="M18" s="50">
        <f t="shared" si="0"/>
        <v>200</v>
      </c>
      <c r="N18" s="50">
        <f t="shared" si="11"/>
        <v>1200</v>
      </c>
      <c r="O18" s="50">
        <f t="shared" si="12"/>
        <v>1000</v>
      </c>
      <c r="P18" s="51">
        <f t="shared" si="13"/>
        <v>13310</v>
      </c>
      <c r="Q18" s="13">
        <f t="shared" si="4"/>
        <v>100</v>
      </c>
      <c r="R18" s="13">
        <f t="shared" si="14"/>
        <v>1170</v>
      </c>
      <c r="S18" s="14">
        <f t="shared" si="15"/>
        <v>1070</v>
      </c>
      <c r="T18" s="14">
        <f t="shared" si="16"/>
        <v>13880</v>
      </c>
      <c r="U18" s="67">
        <f t="shared" si="8"/>
        <v>100</v>
      </c>
      <c r="V18" s="67">
        <f t="shared" si="17"/>
        <v>286.00000000000006</v>
      </c>
      <c r="W18" s="67">
        <f t="shared" si="18"/>
        <v>186.00000000000006</v>
      </c>
      <c r="X18" s="67">
        <f t="shared" si="19"/>
        <v>5921</v>
      </c>
    </row>
    <row r="19" spans="2:24" x14ac:dyDescent="0.25">
      <c r="B19" s="15">
        <v>15</v>
      </c>
      <c r="C19" s="6">
        <v>42987</v>
      </c>
      <c r="D19" s="7">
        <v>0.53611111111111109</v>
      </c>
      <c r="E19" s="111" t="s">
        <v>17</v>
      </c>
      <c r="F19" s="9" t="s">
        <v>48</v>
      </c>
      <c r="G19" s="15">
        <v>3</v>
      </c>
      <c r="H19" s="9">
        <v>7</v>
      </c>
      <c r="I19" s="9" t="s">
        <v>49</v>
      </c>
      <c r="J19" s="9" t="s">
        <v>20</v>
      </c>
      <c r="K19" s="108">
        <v>1.95</v>
      </c>
      <c r="L19" s="109">
        <v>1.3</v>
      </c>
      <c r="M19" s="50">
        <f t="shared" si="0"/>
        <v>200</v>
      </c>
      <c r="N19" s="50">
        <f t="shared" si="11"/>
        <v>390</v>
      </c>
      <c r="O19" s="50">
        <f t="shared" si="12"/>
        <v>190</v>
      </c>
      <c r="P19" s="51">
        <f t="shared" si="13"/>
        <v>13500</v>
      </c>
      <c r="Q19" s="13">
        <f t="shared" si="4"/>
        <v>100</v>
      </c>
      <c r="R19" s="13" t="str">
        <f t="shared" si="14"/>
        <v/>
      </c>
      <c r="S19" s="14">
        <f t="shared" si="15"/>
        <v>-100</v>
      </c>
      <c r="T19" s="14">
        <f t="shared" si="16"/>
        <v>13780</v>
      </c>
      <c r="U19" s="67">
        <f t="shared" si="8"/>
        <v>100</v>
      </c>
      <c r="V19" s="67">
        <f t="shared" si="17"/>
        <v>156</v>
      </c>
      <c r="W19" s="67">
        <f t="shared" si="18"/>
        <v>56</v>
      </c>
      <c r="X19" s="67">
        <f t="shared" si="19"/>
        <v>5977</v>
      </c>
    </row>
    <row r="20" spans="2:24" x14ac:dyDescent="0.25">
      <c r="B20" s="15">
        <v>16</v>
      </c>
      <c r="C20" s="6">
        <v>42987</v>
      </c>
      <c r="D20" s="7">
        <v>0.65347222222222223</v>
      </c>
      <c r="E20" s="111" t="s">
        <v>17</v>
      </c>
      <c r="F20" s="9" t="s">
        <v>50</v>
      </c>
      <c r="G20" s="15">
        <v>5</v>
      </c>
      <c r="H20" s="9">
        <v>2</v>
      </c>
      <c r="I20" s="9" t="s">
        <v>51</v>
      </c>
      <c r="J20" s="9" t="s">
        <v>28</v>
      </c>
      <c r="K20" s="108"/>
      <c r="L20" s="109">
        <v>1.2</v>
      </c>
      <c r="M20" s="50">
        <f t="shared" si="0"/>
        <v>200</v>
      </c>
      <c r="N20" s="50" t="str">
        <f t="shared" si="11"/>
        <v/>
      </c>
      <c r="O20" s="50">
        <f t="shared" si="12"/>
        <v>-200</v>
      </c>
      <c r="P20" s="51">
        <f t="shared" si="13"/>
        <v>13300</v>
      </c>
      <c r="Q20" s="13">
        <f t="shared" si="4"/>
        <v>100</v>
      </c>
      <c r="R20" s="13" t="str">
        <f t="shared" si="14"/>
        <v/>
      </c>
      <c r="S20" s="14">
        <f t="shared" si="15"/>
        <v>-100</v>
      </c>
      <c r="T20" s="14">
        <f t="shared" si="16"/>
        <v>13680</v>
      </c>
      <c r="U20" s="67">
        <f t="shared" si="8"/>
        <v>100</v>
      </c>
      <c r="V20" s="67">
        <f t="shared" si="17"/>
        <v>192</v>
      </c>
      <c r="W20" s="67">
        <f t="shared" si="18"/>
        <v>92</v>
      </c>
      <c r="X20" s="67">
        <f t="shared" si="19"/>
        <v>6069</v>
      </c>
    </row>
    <row r="21" spans="2:24" x14ac:dyDescent="0.25">
      <c r="B21" s="15">
        <v>17</v>
      </c>
      <c r="C21" s="6">
        <v>42994</v>
      </c>
      <c r="D21" s="7">
        <v>0.56944444444444442</v>
      </c>
      <c r="E21" s="112" t="s">
        <v>232</v>
      </c>
      <c r="F21" s="9" t="s">
        <v>24</v>
      </c>
      <c r="G21" s="15">
        <v>3</v>
      </c>
      <c r="H21" s="9">
        <v>14</v>
      </c>
      <c r="I21" s="9" t="s">
        <v>53</v>
      </c>
      <c r="J21" s="9" t="s">
        <v>20</v>
      </c>
      <c r="K21" s="108">
        <v>3.4</v>
      </c>
      <c r="L21" s="109">
        <v>1.6</v>
      </c>
      <c r="M21" s="50">
        <f t="shared" si="0"/>
        <v>200</v>
      </c>
      <c r="N21" s="50">
        <f t="shared" si="11"/>
        <v>680</v>
      </c>
      <c r="O21" s="50">
        <f t="shared" si="12"/>
        <v>480</v>
      </c>
      <c r="P21" s="51">
        <f t="shared" si="13"/>
        <v>13780</v>
      </c>
      <c r="Q21" s="13">
        <f t="shared" si="4"/>
        <v>100</v>
      </c>
      <c r="R21" s="13">
        <f t="shared" si="14"/>
        <v>578</v>
      </c>
      <c r="S21" s="14">
        <f t="shared" si="15"/>
        <v>478</v>
      </c>
      <c r="T21" s="14">
        <f t="shared" si="16"/>
        <v>14158</v>
      </c>
      <c r="U21" s="67">
        <f t="shared" si="8"/>
        <v>100</v>
      </c>
      <c r="V21" s="67">
        <f t="shared" si="17"/>
        <v>192</v>
      </c>
      <c r="W21" s="67">
        <f t="shared" si="18"/>
        <v>92</v>
      </c>
      <c r="X21" s="67">
        <f t="shared" si="19"/>
        <v>6161</v>
      </c>
    </row>
    <row r="22" spans="2:24" x14ac:dyDescent="0.25">
      <c r="B22" s="15">
        <v>18</v>
      </c>
      <c r="C22" s="6">
        <v>42994</v>
      </c>
      <c r="D22" s="7">
        <v>0.58819444444444446</v>
      </c>
      <c r="E22" s="111" t="s">
        <v>17</v>
      </c>
      <c r="F22" s="9" t="s">
        <v>48</v>
      </c>
      <c r="G22" s="15">
        <v>5</v>
      </c>
      <c r="H22" s="9">
        <v>2</v>
      </c>
      <c r="I22" s="9" t="s">
        <v>54</v>
      </c>
      <c r="J22" s="9" t="s">
        <v>20</v>
      </c>
      <c r="K22" s="108">
        <v>1.7</v>
      </c>
      <c r="L22" s="109">
        <v>1.2</v>
      </c>
      <c r="M22" s="50">
        <f t="shared" si="0"/>
        <v>200</v>
      </c>
      <c r="N22" s="50">
        <f t="shared" si="11"/>
        <v>340</v>
      </c>
      <c r="O22" s="50">
        <f t="shared" si="12"/>
        <v>140</v>
      </c>
      <c r="P22" s="51">
        <f t="shared" si="13"/>
        <v>13920</v>
      </c>
      <c r="Q22" s="13">
        <f t="shared" si="4"/>
        <v>100</v>
      </c>
      <c r="R22" s="13" t="str">
        <f t="shared" si="14"/>
        <v/>
      </c>
      <c r="S22" s="14">
        <f t="shared" si="15"/>
        <v>-100</v>
      </c>
      <c r="T22" s="14">
        <f t="shared" si="16"/>
        <v>14058</v>
      </c>
      <c r="U22" s="67">
        <f t="shared" si="8"/>
        <v>100</v>
      </c>
      <c r="V22" s="67" t="str">
        <f t="shared" si="17"/>
        <v/>
      </c>
      <c r="W22" s="67">
        <f t="shared" si="18"/>
        <v>-100</v>
      </c>
      <c r="X22" s="67">
        <f t="shared" si="19"/>
        <v>6061</v>
      </c>
    </row>
    <row r="23" spans="2:24" x14ac:dyDescent="0.25">
      <c r="B23" s="15">
        <v>19</v>
      </c>
      <c r="C23" s="6">
        <v>42994</v>
      </c>
      <c r="D23" s="7">
        <v>0.59375</v>
      </c>
      <c r="E23" s="112" t="s">
        <v>233</v>
      </c>
      <c r="F23" s="9" t="s">
        <v>24</v>
      </c>
      <c r="G23" s="15">
        <v>4</v>
      </c>
      <c r="H23" s="9">
        <v>9</v>
      </c>
      <c r="I23" s="9" t="s">
        <v>55</v>
      </c>
      <c r="J23" s="9"/>
      <c r="K23" s="108"/>
      <c r="L23" s="109"/>
      <c r="M23" s="50">
        <f t="shared" si="0"/>
        <v>200</v>
      </c>
      <c r="N23" s="50" t="str">
        <f t="shared" si="11"/>
        <v/>
      </c>
      <c r="O23" s="50">
        <f t="shared" si="12"/>
        <v>-200</v>
      </c>
      <c r="P23" s="51">
        <f t="shared" si="13"/>
        <v>13720</v>
      </c>
      <c r="Q23" s="13">
        <f t="shared" si="4"/>
        <v>100</v>
      </c>
      <c r="R23" s="13" t="str">
        <f t="shared" si="14"/>
        <v/>
      </c>
      <c r="S23" s="14">
        <f t="shared" si="15"/>
        <v>-100</v>
      </c>
      <c r="T23" s="14">
        <f t="shared" si="16"/>
        <v>13958</v>
      </c>
      <c r="U23" s="67">
        <f t="shared" si="8"/>
        <v>100</v>
      </c>
      <c r="V23" s="67" t="str">
        <f t="shared" si="17"/>
        <v/>
      </c>
      <c r="W23" s="67">
        <f t="shared" si="18"/>
        <v>-100</v>
      </c>
      <c r="X23" s="67">
        <f t="shared" si="19"/>
        <v>5961</v>
      </c>
    </row>
    <row r="24" spans="2:24" x14ac:dyDescent="0.25">
      <c r="B24" s="15">
        <v>20</v>
      </c>
      <c r="C24" s="6">
        <v>43001</v>
      </c>
      <c r="D24" s="7">
        <v>0.5395833333333333</v>
      </c>
      <c r="E24" s="111" t="s">
        <v>17</v>
      </c>
      <c r="F24" s="9" t="s">
        <v>56</v>
      </c>
      <c r="G24" s="15">
        <v>3</v>
      </c>
      <c r="H24" s="9">
        <v>3</v>
      </c>
      <c r="I24" s="9" t="s">
        <v>57</v>
      </c>
      <c r="J24" s="9"/>
      <c r="K24" s="108"/>
      <c r="L24" s="109"/>
      <c r="M24" s="50">
        <f t="shared" si="0"/>
        <v>200</v>
      </c>
      <c r="N24" s="50" t="str">
        <f t="shared" si="11"/>
        <v/>
      </c>
      <c r="O24" s="50">
        <f t="shared" si="12"/>
        <v>-200</v>
      </c>
      <c r="P24" s="51">
        <f t="shared" si="13"/>
        <v>13520</v>
      </c>
      <c r="Q24" s="13">
        <f t="shared" si="4"/>
        <v>100</v>
      </c>
      <c r="R24" s="13" t="str">
        <f t="shared" si="14"/>
        <v/>
      </c>
      <c r="S24" s="14">
        <f t="shared" si="15"/>
        <v>-100</v>
      </c>
      <c r="T24" s="14">
        <f t="shared" si="16"/>
        <v>13858</v>
      </c>
      <c r="U24" s="67">
        <f t="shared" si="8"/>
        <v>100</v>
      </c>
      <c r="V24" s="67" t="str">
        <f t="shared" si="17"/>
        <v/>
      </c>
      <c r="W24" s="67">
        <f t="shared" si="18"/>
        <v>-100</v>
      </c>
      <c r="X24" s="67">
        <f t="shared" si="19"/>
        <v>5861</v>
      </c>
    </row>
    <row r="25" spans="2:24" x14ac:dyDescent="0.25">
      <c r="B25" s="15">
        <v>21</v>
      </c>
      <c r="C25" s="6">
        <v>43022</v>
      </c>
      <c r="D25" s="7">
        <v>0.57013888888888886</v>
      </c>
      <c r="E25" s="111" t="s">
        <v>17</v>
      </c>
      <c r="F25" s="9" t="s">
        <v>50</v>
      </c>
      <c r="G25" s="15">
        <v>1</v>
      </c>
      <c r="H25" s="9">
        <v>3</v>
      </c>
      <c r="I25" s="9" t="s">
        <v>62</v>
      </c>
      <c r="J25" s="9" t="s">
        <v>20</v>
      </c>
      <c r="K25" s="108">
        <v>2.1</v>
      </c>
      <c r="L25" s="109">
        <v>1.4</v>
      </c>
      <c r="M25" s="50">
        <f t="shared" si="0"/>
        <v>200</v>
      </c>
      <c r="N25" s="50">
        <f t="shared" si="11"/>
        <v>420</v>
      </c>
      <c r="O25" s="50">
        <f t="shared" si="12"/>
        <v>220</v>
      </c>
      <c r="P25" s="51">
        <f t="shared" si="13"/>
        <v>13740</v>
      </c>
      <c r="Q25" s="13">
        <f t="shared" si="4"/>
        <v>100</v>
      </c>
      <c r="R25" s="13">
        <f t="shared" si="14"/>
        <v>1155</v>
      </c>
      <c r="S25" s="14">
        <f t="shared" si="15"/>
        <v>1055</v>
      </c>
      <c r="T25" s="14">
        <f t="shared" si="16"/>
        <v>14913</v>
      </c>
      <c r="U25" s="67">
        <f t="shared" si="8"/>
        <v>100</v>
      </c>
      <c r="V25" s="67">
        <f t="shared" si="17"/>
        <v>252</v>
      </c>
      <c r="W25" s="67">
        <f t="shared" si="18"/>
        <v>152</v>
      </c>
      <c r="X25" s="67">
        <f t="shared" si="19"/>
        <v>6013</v>
      </c>
    </row>
    <row r="26" spans="2:24" x14ac:dyDescent="0.25">
      <c r="B26" s="15">
        <v>22</v>
      </c>
      <c r="C26" s="6">
        <v>43022</v>
      </c>
      <c r="D26" s="7">
        <v>0.73958333333333337</v>
      </c>
      <c r="E26" s="112" t="s">
        <v>233</v>
      </c>
      <c r="F26" s="9" t="s">
        <v>31</v>
      </c>
      <c r="G26" s="15">
        <v>10</v>
      </c>
      <c r="H26" s="9">
        <v>11</v>
      </c>
      <c r="I26" s="9" t="s">
        <v>115</v>
      </c>
      <c r="J26" s="9" t="s">
        <v>20</v>
      </c>
      <c r="K26" s="108">
        <v>5.5</v>
      </c>
      <c r="L26" s="109">
        <v>1.8</v>
      </c>
      <c r="M26" s="50">
        <f t="shared" si="0"/>
        <v>200</v>
      </c>
      <c r="N26" s="50">
        <f t="shared" si="11"/>
        <v>1100</v>
      </c>
      <c r="O26" s="50">
        <f t="shared" si="12"/>
        <v>900</v>
      </c>
      <c r="P26" s="51">
        <f t="shared" si="13"/>
        <v>14640</v>
      </c>
      <c r="Q26" s="13">
        <f t="shared" si="4"/>
        <v>100</v>
      </c>
      <c r="R26" s="13" t="str">
        <f t="shared" si="14"/>
        <v/>
      </c>
      <c r="S26" s="14">
        <f t="shared" si="15"/>
        <v>-100</v>
      </c>
      <c r="T26" s="14">
        <f t="shared" si="16"/>
        <v>14813</v>
      </c>
      <c r="U26" s="67">
        <f t="shared" si="8"/>
        <v>100</v>
      </c>
      <c r="V26" s="67" t="str">
        <f t="shared" si="17"/>
        <v/>
      </c>
      <c r="W26" s="67">
        <f t="shared" si="18"/>
        <v>-100</v>
      </c>
      <c r="X26" s="67">
        <f t="shared" si="19"/>
        <v>5913</v>
      </c>
    </row>
    <row r="27" spans="2:24" x14ac:dyDescent="0.25">
      <c r="B27" s="15">
        <v>23</v>
      </c>
      <c r="C27" s="6">
        <v>43026</v>
      </c>
      <c r="D27" s="7">
        <v>0.63194444444444442</v>
      </c>
      <c r="E27" s="112" t="s">
        <v>233</v>
      </c>
      <c r="F27" s="9" t="s">
        <v>31</v>
      </c>
      <c r="G27" s="15">
        <v>4</v>
      </c>
      <c r="H27" s="9">
        <v>6</v>
      </c>
      <c r="I27" s="9" t="s">
        <v>236</v>
      </c>
      <c r="J27" s="9"/>
      <c r="K27" s="108"/>
      <c r="L27" s="109"/>
      <c r="M27" s="50">
        <f t="shared" si="0"/>
        <v>200</v>
      </c>
      <c r="N27" s="50" t="str">
        <f t="shared" si="11"/>
        <v/>
      </c>
      <c r="O27" s="50">
        <f t="shared" si="12"/>
        <v>-200</v>
      </c>
      <c r="P27" s="51">
        <f t="shared" si="13"/>
        <v>14440</v>
      </c>
      <c r="Q27" s="13">
        <f t="shared" si="4"/>
        <v>100</v>
      </c>
      <c r="R27" s="13" t="str">
        <f t="shared" si="14"/>
        <v/>
      </c>
      <c r="S27" s="14">
        <f t="shared" si="15"/>
        <v>-100</v>
      </c>
      <c r="T27" s="14">
        <f t="shared" si="16"/>
        <v>14713</v>
      </c>
      <c r="U27" s="67">
        <f t="shared" si="8"/>
        <v>100</v>
      </c>
      <c r="V27" s="67" t="str">
        <f t="shared" si="17"/>
        <v/>
      </c>
      <c r="W27" s="67">
        <f t="shared" si="18"/>
        <v>-100</v>
      </c>
      <c r="X27" s="67">
        <f t="shared" si="19"/>
        <v>5813</v>
      </c>
    </row>
    <row r="28" spans="2:24" x14ac:dyDescent="0.25">
      <c r="B28" s="15">
        <v>24</v>
      </c>
      <c r="C28" s="6">
        <v>43026</v>
      </c>
      <c r="D28" s="7">
        <v>0.71180555555555547</v>
      </c>
      <c r="E28" s="112" t="s">
        <v>232</v>
      </c>
      <c r="F28" s="9" t="s">
        <v>31</v>
      </c>
      <c r="G28" s="15">
        <v>7</v>
      </c>
      <c r="H28" s="9">
        <v>8</v>
      </c>
      <c r="I28" s="9" t="s">
        <v>67</v>
      </c>
      <c r="J28" s="9" t="s">
        <v>20</v>
      </c>
      <c r="K28" s="108">
        <v>5.5</v>
      </c>
      <c r="L28" s="109">
        <v>2.1</v>
      </c>
      <c r="M28" s="50">
        <f t="shared" si="0"/>
        <v>200</v>
      </c>
      <c r="N28" s="50">
        <f t="shared" si="11"/>
        <v>1100</v>
      </c>
      <c r="O28" s="50">
        <f t="shared" si="12"/>
        <v>900</v>
      </c>
      <c r="P28" s="51">
        <f t="shared" si="13"/>
        <v>15340</v>
      </c>
      <c r="Q28" s="13">
        <f t="shared" si="4"/>
        <v>100</v>
      </c>
      <c r="R28" s="13" t="str">
        <f t="shared" si="14"/>
        <v/>
      </c>
      <c r="S28" s="14">
        <f t="shared" si="15"/>
        <v>-100</v>
      </c>
      <c r="T28" s="14">
        <f t="shared" si="16"/>
        <v>14613</v>
      </c>
      <c r="U28" s="67">
        <f t="shared" si="8"/>
        <v>100</v>
      </c>
      <c r="V28" s="67" t="str">
        <f t="shared" si="17"/>
        <v/>
      </c>
      <c r="W28" s="67">
        <f t="shared" si="18"/>
        <v>-100</v>
      </c>
      <c r="X28" s="67">
        <f t="shared" si="19"/>
        <v>5713</v>
      </c>
    </row>
    <row r="29" spans="2:24" x14ac:dyDescent="0.25">
      <c r="B29" s="15">
        <v>25</v>
      </c>
      <c r="C29" s="6">
        <v>43029</v>
      </c>
      <c r="D29" s="7">
        <v>0.63194444444444442</v>
      </c>
      <c r="E29" s="112" t="s">
        <v>233</v>
      </c>
      <c r="F29" s="9" t="s">
        <v>31</v>
      </c>
      <c r="G29" s="15">
        <v>6</v>
      </c>
      <c r="H29" s="9">
        <v>6</v>
      </c>
      <c r="I29" s="9" t="s">
        <v>47</v>
      </c>
      <c r="J29" s="9"/>
      <c r="K29" s="108"/>
      <c r="L29" s="109"/>
      <c r="M29" s="50">
        <f t="shared" si="0"/>
        <v>200</v>
      </c>
      <c r="N29" s="50" t="str">
        <f t="shared" si="11"/>
        <v/>
      </c>
      <c r="O29" s="50">
        <f t="shared" si="12"/>
        <v>-200</v>
      </c>
      <c r="P29" s="51">
        <f t="shared" si="13"/>
        <v>15140</v>
      </c>
      <c r="Q29" s="13">
        <f t="shared" si="4"/>
        <v>100</v>
      </c>
      <c r="R29" s="13" t="str">
        <f t="shared" si="14"/>
        <v/>
      </c>
      <c r="S29" s="14">
        <f t="shared" si="15"/>
        <v>-100</v>
      </c>
      <c r="T29" s="14">
        <f t="shared" si="16"/>
        <v>14513</v>
      </c>
      <c r="U29" s="67">
        <f t="shared" si="8"/>
        <v>100</v>
      </c>
      <c r="V29" s="67" t="str">
        <f t="shared" si="17"/>
        <v/>
      </c>
      <c r="W29" s="67">
        <f t="shared" si="18"/>
        <v>-100</v>
      </c>
      <c r="X29" s="67">
        <f t="shared" si="19"/>
        <v>5613</v>
      </c>
    </row>
    <row r="30" spans="2:24" x14ac:dyDescent="0.25">
      <c r="B30" s="15">
        <v>26</v>
      </c>
      <c r="C30" s="6">
        <v>43029</v>
      </c>
      <c r="D30" s="7">
        <v>0.63958333333333328</v>
      </c>
      <c r="E30" s="111" t="s">
        <v>17</v>
      </c>
      <c r="F30" s="9" t="s">
        <v>50</v>
      </c>
      <c r="G30" s="15">
        <v>4</v>
      </c>
      <c r="H30" s="9">
        <v>1</v>
      </c>
      <c r="I30" s="9" t="s">
        <v>65</v>
      </c>
      <c r="J30" s="9" t="s">
        <v>20</v>
      </c>
      <c r="K30" s="108">
        <v>1.75</v>
      </c>
      <c r="L30" s="109">
        <v>1.1000000000000001</v>
      </c>
      <c r="M30" s="50">
        <f t="shared" si="0"/>
        <v>200</v>
      </c>
      <c r="N30" s="50">
        <f t="shared" si="11"/>
        <v>350</v>
      </c>
      <c r="O30" s="50">
        <f t="shared" si="12"/>
        <v>150</v>
      </c>
      <c r="P30" s="51">
        <f t="shared" si="13"/>
        <v>15290</v>
      </c>
      <c r="Q30" s="13">
        <f t="shared" si="4"/>
        <v>100</v>
      </c>
      <c r="R30" s="13" t="str">
        <f t="shared" si="14"/>
        <v/>
      </c>
      <c r="S30" s="14">
        <f t="shared" si="15"/>
        <v>-100</v>
      </c>
      <c r="T30" s="14">
        <f t="shared" si="16"/>
        <v>14413</v>
      </c>
      <c r="U30" s="67">
        <f t="shared" si="8"/>
        <v>100</v>
      </c>
      <c r="V30" s="67" t="str">
        <f t="shared" si="17"/>
        <v/>
      </c>
      <c r="W30" s="67">
        <f t="shared" si="18"/>
        <v>-100</v>
      </c>
      <c r="X30" s="67">
        <f t="shared" si="19"/>
        <v>5513</v>
      </c>
    </row>
    <row r="31" spans="2:24" x14ac:dyDescent="0.25">
      <c r="B31" s="15">
        <v>27</v>
      </c>
      <c r="C31" s="6">
        <v>43029</v>
      </c>
      <c r="D31" s="7">
        <v>0.65625</v>
      </c>
      <c r="E31" s="112" t="s">
        <v>232</v>
      </c>
      <c r="F31" s="9" t="s">
        <v>31</v>
      </c>
      <c r="G31" s="15">
        <v>7</v>
      </c>
      <c r="H31" s="9">
        <v>10</v>
      </c>
      <c r="I31" s="9" t="s">
        <v>222</v>
      </c>
      <c r="J31" s="9"/>
      <c r="K31" s="108"/>
      <c r="L31" s="109"/>
      <c r="M31" s="50">
        <f t="shared" si="0"/>
        <v>200</v>
      </c>
      <c r="N31" s="50" t="str">
        <f t="shared" si="11"/>
        <v/>
      </c>
      <c r="O31" s="50">
        <f t="shared" si="12"/>
        <v>-200</v>
      </c>
      <c r="P31" s="51">
        <f t="shared" si="13"/>
        <v>15090</v>
      </c>
      <c r="Q31" s="13">
        <f t="shared" si="4"/>
        <v>100</v>
      </c>
      <c r="R31" s="13" t="str">
        <f t="shared" si="14"/>
        <v/>
      </c>
      <c r="S31" s="14">
        <f t="shared" si="15"/>
        <v>-100</v>
      </c>
      <c r="T31" s="14">
        <f t="shared" si="16"/>
        <v>14313</v>
      </c>
      <c r="U31" s="67">
        <f t="shared" si="8"/>
        <v>100</v>
      </c>
      <c r="V31" s="67" t="str">
        <f t="shared" si="17"/>
        <v/>
      </c>
      <c r="W31" s="67">
        <f t="shared" si="18"/>
        <v>-100</v>
      </c>
      <c r="X31" s="67">
        <f t="shared" si="19"/>
        <v>5413</v>
      </c>
    </row>
    <row r="32" spans="2:24" x14ac:dyDescent="0.25">
      <c r="B32" s="15">
        <v>28</v>
      </c>
      <c r="C32" s="6">
        <v>43036</v>
      </c>
      <c r="D32" s="7">
        <v>0.52777777777777779</v>
      </c>
      <c r="E32" s="112" t="s">
        <v>233</v>
      </c>
      <c r="F32" s="9" t="s">
        <v>36</v>
      </c>
      <c r="G32" s="15">
        <v>2</v>
      </c>
      <c r="H32" s="9">
        <v>4</v>
      </c>
      <c r="I32" s="9" t="s">
        <v>237</v>
      </c>
      <c r="J32" s="9"/>
      <c r="K32" s="108"/>
      <c r="L32" s="109"/>
      <c r="M32" s="50">
        <f t="shared" si="0"/>
        <v>200</v>
      </c>
      <c r="N32" s="50" t="str">
        <f t="shared" si="11"/>
        <v/>
      </c>
      <c r="O32" s="50">
        <f t="shared" si="12"/>
        <v>-200</v>
      </c>
      <c r="P32" s="51">
        <f t="shared" si="13"/>
        <v>14890</v>
      </c>
      <c r="Q32" s="13">
        <f t="shared" si="4"/>
        <v>100</v>
      </c>
      <c r="R32" s="13" t="str">
        <f t="shared" si="14"/>
        <v/>
      </c>
      <c r="S32" s="14">
        <f t="shared" si="15"/>
        <v>-100</v>
      </c>
      <c r="T32" s="14">
        <f t="shared" si="16"/>
        <v>14213</v>
      </c>
      <c r="U32" s="67">
        <f t="shared" si="8"/>
        <v>100</v>
      </c>
      <c r="V32" s="67" t="str">
        <f t="shared" si="17"/>
        <v/>
      </c>
      <c r="W32" s="67">
        <f t="shared" si="18"/>
        <v>-100</v>
      </c>
      <c r="X32" s="67">
        <f t="shared" si="19"/>
        <v>5313</v>
      </c>
    </row>
    <row r="33" spans="2:24" x14ac:dyDescent="0.25">
      <c r="B33" s="15">
        <v>29</v>
      </c>
      <c r="C33" s="6">
        <v>43050</v>
      </c>
      <c r="D33" s="7">
        <v>0.57013888888888886</v>
      </c>
      <c r="E33" s="111" t="s">
        <v>17</v>
      </c>
      <c r="F33" s="9" t="s">
        <v>50</v>
      </c>
      <c r="G33" s="15">
        <v>2</v>
      </c>
      <c r="H33" s="9">
        <v>4</v>
      </c>
      <c r="I33" s="9" t="s">
        <v>68</v>
      </c>
      <c r="J33" s="9" t="s">
        <v>23</v>
      </c>
      <c r="K33" s="108"/>
      <c r="L33" s="109">
        <v>1.3</v>
      </c>
      <c r="M33" s="50">
        <f t="shared" si="0"/>
        <v>200</v>
      </c>
      <c r="N33" s="50" t="str">
        <f t="shared" si="11"/>
        <v/>
      </c>
      <c r="O33" s="50">
        <f t="shared" si="12"/>
        <v>-200</v>
      </c>
      <c r="P33" s="51">
        <f t="shared" si="13"/>
        <v>14690</v>
      </c>
      <c r="Q33" s="13">
        <f t="shared" si="4"/>
        <v>100</v>
      </c>
      <c r="R33" s="13" t="str">
        <f t="shared" si="14"/>
        <v/>
      </c>
      <c r="S33" s="14">
        <f t="shared" si="15"/>
        <v>-100</v>
      </c>
      <c r="T33" s="14">
        <f t="shared" si="16"/>
        <v>14113</v>
      </c>
      <c r="U33" s="67">
        <f t="shared" si="8"/>
        <v>100</v>
      </c>
      <c r="V33" s="67">
        <f t="shared" si="17"/>
        <v>195</v>
      </c>
      <c r="W33" s="67">
        <f t="shared" si="18"/>
        <v>95</v>
      </c>
      <c r="X33" s="67">
        <f t="shared" si="19"/>
        <v>5408</v>
      </c>
    </row>
    <row r="34" spans="2:24" x14ac:dyDescent="0.25">
      <c r="B34" s="15">
        <v>30</v>
      </c>
      <c r="C34" s="6">
        <v>43057</v>
      </c>
      <c r="D34" s="7">
        <v>0.62222222222222223</v>
      </c>
      <c r="E34" s="111" t="s">
        <v>17</v>
      </c>
      <c r="F34" s="9" t="s">
        <v>50</v>
      </c>
      <c r="G34" s="15">
        <v>5</v>
      </c>
      <c r="H34" s="9">
        <v>2</v>
      </c>
      <c r="I34" s="9" t="s">
        <v>70</v>
      </c>
      <c r="J34" s="9" t="s">
        <v>20</v>
      </c>
      <c r="K34" s="108">
        <v>2.5</v>
      </c>
      <c r="L34" s="109">
        <v>1.5</v>
      </c>
      <c r="M34" s="50">
        <f t="shared" si="0"/>
        <v>200</v>
      </c>
      <c r="N34" s="50">
        <f t="shared" si="11"/>
        <v>500</v>
      </c>
      <c r="O34" s="50">
        <f t="shared" si="12"/>
        <v>300</v>
      </c>
      <c r="P34" s="51">
        <f t="shared" si="13"/>
        <v>14990</v>
      </c>
      <c r="Q34" s="13">
        <f t="shared" si="4"/>
        <v>100</v>
      </c>
      <c r="R34" s="13">
        <f t="shared" si="14"/>
        <v>550</v>
      </c>
      <c r="S34" s="14">
        <f t="shared" si="15"/>
        <v>450</v>
      </c>
      <c r="T34" s="14">
        <f t="shared" si="16"/>
        <v>14563</v>
      </c>
      <c r="U34" s="67">
        <f t="shared" si="8"/>
        <v>100</v>
      </c>
      <c r="V34" s="67">
        <f t="shared" si="17"/>
        <v>195</v>
      </c>
      <c r="W34" s="67">
        <f t="shared" si="18"/>
        <v>95</v>
      </c>
      <c r="X34" s="67">
        <f t="shared" si="19"/>
        <v>5503</v>
      </c>
    </row>
    <row r="35" spans="2:24" x14ac:dyDescent="0.25">
      <c r="B35" s="15">
        <v>31</v>
      </c>
      <c r="C35" s="6">
        <v>43071</v>
      </c>
      <c r="D35" s="7">
        <v>0.64652777777777781</v>
      </c>
      <c r="E35" s="111" t="s">
        <v>17</v>
      </c>
      <c r="F35" s="9" t="s">
        <v>50</v>
      </c>
      <c r="G35" s="15">
        <v>4</v>
      </c>
      <c r="H35" s="9">
        <v>1</v>
      </c>
      <c r="I35" s="9" t="s">
        <v>77</v>
      </c>
      <c r="J35" s="9" t="s">
        <v>20</v>
      </c>
      <c r="K35" s="108">
        <v>2.2000000000000002</v>
      </c>
      <c r="L35" s="109">
        <v>1.3</v>
      </c>
      <c r="M35" s="50">
        <f t="shared" si="0"/>
        <v>200</v>
      </c>
      <c r="N35" s="50">
        <f t="shared" si="11"/>
        <v>440.00000000000006</v>
      </c>
      <c r="O35" s="50">
        <f t="shared" si="12"/>
        <v>240.00000000000006</v>
      </c>
      <c r="P35" s="51">
        <f t="shared" si="13"/>
        <v>15230</v>
      </c>
      <c r="Q35" s="13">
        <f t="shared" si="4"/>
        <v>100</v>
      </c>
      <c r="R35" s="13" t="str">
        <f t="shared" si="14"/>
        <v/>
      </c>
      <c r="S35" s="14">
        <f t="shared" si="15"/>
        <v>-100</v>
      </c>
      <c r="T35" s="14">
        <f t="shared" si="16"/>
        <v>14463</v>
      </c>
      <c r="U35" s="67">
        <f t="shared" si="8"/>
        <v>100</v>
      </c>
      <c r="V35" s="67" t="str">
        <f t="shared" si="17"/>
        <v/>
      </c>
      <c r="W35" s="67">
        <f t="shared" si="18"/>
        <v>-100</v>
      </c>
      <c r="X35" s="67">
        <f t="shared" si="19"/>
        <v>5403</v>
      </c>
    </row>
    <row r="36" spans="2:24" x14ac:dyDescent="0.25">
      <c r="B36" s="15">
        <v>32</v>
      </c>
      <c r="C36" s="6">
        <v>43071</v>
      </c>
      <c r="D36" s="7">
        <v>0.72777777777777775</v>
      </c>
      <c r="E36" s="111" t="s">
        <v>17</v>
      </c>
      <c r="F36" s="9" t="s">
        <v>38</v>
      </c>
      <c r="G36" s="15">
        <v>7</v>
      </c>
      <c r="H36" s="9">
        <v>2</v>
      </c>
      <c r="I36" s="9" t="s">
        <v>79</v>
      </c>
      <c r="J36" s="9"/>
      <c r="K36" s="108"/>
      <c r="L36" s="109"/>
      <c r="M36" s="50">
        <f t="shared" si="0"/>
        <v>200</v>
      </c>
      <c r="N36" s="50" t="str">
        <f t="shared" si="11"/>
        <v/>
      </c>
      <c r="O36" s="50">
        <f t="shared" si="12"/>
        <v>-200</v>
      </c>
      <c r="P36" s="51">
        <f t="shared" si="13"/>
        <v>15030</v>
      </c>
      <c r="Q36" s="13">
        <f t="shared" si="4"/>
        <v>100</v>
      </c>
      <c r="R36" s="13" t="str">
        <f t="shared" si="14"/>
        <v/>
      </c>
      <c r="S36" s="14">
        <f t="shared" si="15"/>
        <v>-100</v>
      </c>
      <c r="T36" s="14">
        <f t="shared" si="16"/>
        <v>14363</v>
      </c>
      <c r="U36" s="67">
        <f t="shared" si="8"/>
        <v>100</v>
      </c>
      <c r="V36" s="67" t="str">
        <f t="shared" si="17"/>
        <v/>
      </c>
      <c r="W36" s="67">
        <f t="shared" si="18"/>
        <v>-100</v>
      </c>
      <c r="X36" s="67">
        <f t="shared" si="19"/>
        <v>5303</v>
      </c>
    </row>
    <row r="37" spans="2:24" x14ac:dyDescent="0.25">
      <c r="B37" s="15">
        <v>33</v>
      </c>
      <c r="C37" s="6">
        <v>43071</v>
      </c>
      <c r="D37" s="7">
        <v>0.72986111111111107</v>
      </c>
      <c r="E37" s="111" t="s">
        <v>17</v>
      </c>
      <c r="F37" s="9" t="s">
        <v>50</v>
      </c>
      <c r="G37" s="15">
        <v>7</v>
      </c>
      <c r="H37" s="9">
        <v>6</v>
      </c>
      <c r="I37" s="9" t="s">
        <v>80</v>
      </c>
      <c r="J37" s="9"/>
      <c r="K37" s="108"/>
      <c r="L37" s="109"/>
      <c r="M37" s="50">
        <f t="shared" si="0"/>
        <v>200</v>
      </c>
      <c r="N37" s="50" t="str">
        <f t="shared" si="11"/>
        <v/>
      </c>
      <c r="O37" s="50">
        <f t="shared" si="12"/>
        <v>-200</v>
      </c>
      <c r="P37" s="51">
        <f t="shared" si="13"/>
        <v>14830</v>
      </c>
      <c r="Q37" s="13">
        <f t="shared" si="4"/>
        <v>100</v>
      </c>
      <c r="R37" s="13" t="str">
        <f t="shared" si="14"/>
        <v/>
      </c>
      <c r="S37" s="14">
        <f t="shared" si="15"/>
        <v>-100</v>
      </c>
      <c r="T37" s="14">
        <f t="shared" si="16"/>
        <v>14263</v>
      </c>
      <c r="U37" s="67">
        <f t="shared" si="8"/>
        <v>100</v>
      </c>
      <c r="V37" s="67" t="str">
        <f t="shared" si="17"/>
        <v/>
      </c>
      <c r="W37" s="67">
        <f t="shared" si="18"/>
        <v>-100</v>
      </c>
      <c r="X37" s="67">
        <f t="shared" si="19"/>
        <v>5203</v>
      </c>
    </row>
    <row r="38" spans="2:24" x14ac:dyDescent="0.25">
      <c r="B38" s="15">
        <v>34</v>
      </c>
      <c r="C38" s="6">
        <v>43075</v>
      </c>
      <c r="D38" s="7">
        <v>0.76527777777777783</v>
      </c>
      <c r="E38" s="111" t="s">
        <v>17</v>
      </c>
      <c r="F38" s="9" t="s">
        <v>56</v>
      </c>
      <c r="G38" s="15">
        <v>9</v>
      </c>
      <c r="H38" s="9">
        <v>6</v>
      </c>
      <c r="I38" s="9" t="s">
        <v>81</v>
      </c>
      <c r="J38" s="9" t="s">
        <v>20</v>
      </c>
      <c r="K38" s="108">
        <v>2.4</v>
      </c>
      <c r="L38" s="109">
        <v>1.3</v>
      </c>
      <c r="M38" s="50">
        <f t="shared" si="0"/>
        <v>200</v>
      </c>
      <c r="N38" s="50">
        <f t="shared" si="11"/>
        <v>480</v>
      </c>
      <c r="O38" s="50">
        <f t="shared" si="12"/>
        <v>280</v>
      </c>
      <c r="P38" s="51">
        <f t="shared" si="13"/>
        <v>15110</v>
      </c>
      <c r="Q38" s="13">
        <f t="shared" si="4"/>
        <v>100</v>
      </c>
      <c r="R38" s="13">
        <f t="shared" si="14"/>
        <v>384</v>
      </c>
      <c r="S38" s="14">
        <f t="shared" si="15"/>
        <v>284</v>
      </c>
      <c r="T38" s="14">
        <f t="shared" si="16"/>
        <v>14547</v>
      </c>
      <c r="U38" s="67">
        <f t="shared" si="8"/>
        <v>100</v>
      </c>
      <c r="V38" s="67">
        <f t="shared" si="17"/>
        <v>143</v>
      </c>
      <c r="W38" s="67">
        <f t="shared" si="18"/>
        <v>43</v>
      </c>
      <c r="X38" s="67">
        <f t="shared" si="19"/>
        <v>5246</v>
      </c>
    </row>
    <row r="39" spans="2:24" x14ac:dyDescent="0.25">
      <c r="B39" s="15">
        <v>35</v>
      </c>
      <c r="C39" s="6">
        <v>43076</v>
      </c>
      <c r="D39" s="7">
        <v>0.55555555555555558</v>
      </c>
      <c r="E39" s="111" t="s">
        <v>17</v>
      </c>
      <c r="F39" s="9" t="s">
        <v>82</v>
      </c>
      <c r="G39" s="15">
        <v>1</v>
      </c>
      <c r="H39" s="9">
        <v>2</v>
      </c>
      <c r="I39" s="9" t="s">
        <v>83</v>
      </c>
      <c r="J39" s="9" t="s">
        <v>20</v>
      </c>
      <c r="K39" s="108">
        <v>1.6</v>
      </c>
      <c r="L39" s="109">
        <v>1.1000000000000001</v>
      </c>
      <c r="M39" s="50">
        <f t="shared" si="0"/>
        <v>200</v>
      </c>
      <c r="N39" s="50">
        <f t="shared" si="11"/>
        <v>320</v>
      </c>
      <c r="O39" s="50">
        <f t="shared" si="12"/>
        <v>120</v>
      </c>
      <c r="P39" s="51">
        <f t="shared" si="13"/>
        <v>15230</v>
      </c>
      <c r="Q39" s="13">
        <f t="shared" si="4"/>
        <v>100</v>
      </c>
      <c r="R39" s="13" t="str">
        <f t="shared" si="14"/>
        <v/>
      </c>
      <c r="S39" s="14">
        <f t="shared" si="15"/>
        <v>-100</v>
      </c>
      <c r="T39" s="14">
        <f t="shared" si="16"/>
        <v>14447</v>
      </c>
      <c r="U39" s="67">
        <f t="shared" si="8"/>
        <v>100</v>
      </c>
      <c r="V39" s="67">
        <f t="shared" si="17"/>
        <v>132</v>
      </c>
      <c r="W39" s="67">
        <f t="shared" si="18"/>
        <v>32</v>
      </c>
      <c r="X39" s="67">
        <f t="shared" si="19"/>
        <v>5278</v>
      </c>
    </row>
    <row r="40" spans="2:24" x14ac:dyDescent="0.25">
      <c r="B40" s="15">
        <v>36</v>
      </c>
      <c r="C40" s="6">
        <v>43076</v>
      </c>
      <c r="D40" s="7">
        <v>0.60763888888888895</v>
      </c>
      <c r="E40" s="111" t="s">
        <v>17</v>
      </c>
      <c r="F40" s="9" t="s">
        <v>82</v>
      </c>
      <c r="G40" s="15">
        <v>3</v>
      </c>
      <c r="H40" s="9">
        <v>1</v>
      </c>
      <c r="I40" s="9" t="s">
        <v>84</v>
      </c>
      <c r="J40" s="9" t="s">
        <v>28</v>
      </c>
      <c r="K40" s="108"/>
      <c r="L40" s="109">
        <v>1.2</v>
      </c>
      <c r="M40" s="50">
        <f t="shared" si="0"/>
        <v>200</v>
      </c>
      <c r="N40" s="50" t="str">
        <f t="shared" si="11"/>
        <v/>
      </c>
      <c r="O40" s="50">
        <f t="shared" si="12"/>
        <v>-200</v>
      </c>
      <c r="P40" s="51">
        <f t="shared" si="13"/>
        <v>15030</v>
      </c>
      <c r="Q40" s="13">
        <f t="shared" si="4"/>
        <v>100</v>
      </c>
      <c r="R40" s="13" t="str">
        <f t="shared" si="14"/>
        <v/>
      </c>
      <c r="S40" s="14">
        <f t="shared" si="15"/>
        <v>-100</v>
      </c>
      <c r="T40" s="14">
        <f t="shared" si="16"/>
        <v>14347</v>
      </c>
      <c r="U40" s="67">
        <f t="shared" si="8"/>
        <v>100</v>
      </c>
      <c r="V40" s="67">
        <f t="shared" si="17"/>
        <v>168</v>
      </c>
      <c r="W40" s="67">
        <f t="shared" si="18"/>
        <v>68</v>
      </c>
      <c r="X40" s="67">
        <f t="shared" si="19"/>
        <v>5346</v>
      </c>
    </row>
    <row r="41" spans="2:24" x14ac:dyDescent="0.25">
      <c r="B41" s="15">
        <v>37</v>
      </c>
      <c r="C41" s="6">
        <v>43085</v>
      </c>
      <c r="D41" s="7">
        <v>0.74652777777777779</v>
      </c>
      <c r="E41" s="112" t="s">
        <v>232</v>
      </c>
      <c r="F41" s="9" t="s">
        <v>86</v>
      </c>
      <c r="G41" s="15">
        <v>9</v>
      </c>
      <c r="H41" s="9">
        <v>13</v>
      </c>
      <c r="I41" s="9" t="s">
        <v>87</v>
      </c>
      <c r="J41" s="9" t="s">
        <v>20</v>
      </c>
      <c r="K41" s="108">
        <v>3.3</v>
      </c>
      <c r="L41" s="109">
        <v>1.4</v>
      </c>
      <c r="M41" s="50">
        <f t="shared" si="0"/>
        <v>200</v>
      </c>
      <c r="N41" s="50">
        <f t="shared" si="11"/>
        <v>660</v>
      </c>
      <c r="O41" s="50">
        <f t="shared" si="12"/>
        <v>460</v>
      </c>
      <c r="P41" s="51">
        <f t="shared" si="13"/>
        <v>15490</v>
      </c>
      <c r="Q41" s="13">
        <f t="shared" si="4"/>
        <v>100</v>
      </c>
      <c r="R41" s="13">
        <f t="shared" si="14"/>
        <v>627</v>
      </c>
      <c r="S41" s="14">
        <f t="shared" si="15"/>
        <v>527</v>
      </c>
      <c r="T41" s="14">
        <f t="shared" si="16"/>
        <v>14874</v>
      </c>
      <c r="U41" s="67">
        <f t="shared" si="8"/>
        <v>100</v>
      </c>
      <c r="V41" s="67">
        <f t="shared" si="17"/>
        <v>168</v>
      </c>
      <c r="W41" s="67">
        <f t="shared" si="18"/>
        <v>68</v>
      </c>
      <c r="X41" s="67">
        <f t="shared" si="19"/>
        <v>5414</v>
      </c>
    </row>
    <row r="42" spans="2:24" x14ac:dyDescent="0.25">
      <c r="B42" s="15">
        <v>38</v>
      </c>
      <c r="C42" s="6">
        <v>43090</v>
      </c>
      <c r="D42" s="7">
        <v>0.63888888888888895</v>
      </c>
      <c r="E42" s="111" t="s">
        <v>17</v>
      </c>
      <c r="F42" s="9" t="s">
        <v>88</v>
      </c>
      <c r="G42" s="15">
        <v>2</v>
      </c>
      <c r="H42" s="9">
        <v>1</v>
      </c>
      <c r="I42" s="9" t="s">
        <v>89</v>
      </c>
      <c r="J42" s="9" t="s">
        <v>20</v>
      </c>
      <c r="K42" s="108">
        <v>1.9</v>
      </c>
      <c r="L42" s="109">
        <v>1.2</v>
      </c>
      <c r="M42" s="50">
        <f t="shared" si="0"/>
        <v>200</v>
      </c>
      <c r="N42" s="50">
        <f t="shared" si="11"/>
        <v>380</v>
      </c>
      <c r="O42" s="50">
        <f t="shared" si="12"/>
        <v>180</v>
      </c>
      <c r="P42" s="51">
        <f t="shared" si="13"/>
        <v>15670</v>
      </c>
      <c r="Q42" s="13">
        <f t="shared" si="4"/>
        <v>100</v>
      </c>
      <c r="R42" s="13" t="str">
        <f t="shared" si="14"/>
        <v/>
      </c>
      <c r="S42" s="14">
        <f t="shared" si="15"/>
        <v>-100</v>
      </c>
      <c r="T42" s="14">
        <f t="shared" si="16"/>
        <v>14774</v>
      </c>
      <c r="U42" s="67">
        <f t="shared" si="8"/>
        <v>100</v>
      </c>
      <c r="V42" s="67">
        <f t="shared" si="17"/>
        <v>252</v>
      </c>
      <c r="W42" s="67">
        <f t="shared" si="18"/>
        <v>152</v>
      </c>
      <c r="X42" s="67">
        <f t="shared" si="19"/>
        <v>5566</v>
      </c>
    </row>
    <row r="43" spans="2:24" x14ac:dyDescent="0.25">
      <c r="B43" s="15">
        <v>39</v>
      </c>
      <c r="C43" s="6">
        <v>43095</v>
      </c>
      <c r="D43" s="7">
        <v>0.71527777777777779</v>
      </c>
      <c r="E43" s="112" t="s">
        <v>232</v>
      </c>
      <c r="F43" s="9" t="s">
        <v>86</v>
      </c>
      <c r="G43" s="15">
        <v>7</v>
      </c>
      <c r="H43" s="9">
        <v>7</v>
      </c>
      <c r="I43" s="9" t="s">
        <v>91</v>
      </c>
      <c r="J43" s="9" t="s">
        <v>28</v>
      </c>
      <c r="K43" s="108"/>
      <c r="L43" s="109">
        <v>2.1</v>
      </c>
      <c r="M43" s="50">
        <f t="shared" si="0"/>
        <v>200</v>
      </c>
      <c r="N43" s="50" t="str">
        <f t="shared" si="11"/>
        <v/>
      </c>
      <c r="O43" s="50">
        <f t="shared" si="12"/>
        <v>-200</v>
      </c>
      <c r="P43" s="51">
        <f t="shared" si="13"/>
        <v>15470</v>
      </c>
      <c r="Q43" s="13">
        <f t="shared" si="4"/>
        <v>100</v>
      </c>
      <c r="R43" s="13" t="str">
        <f t="shared" si="14"/>
        <v/>
      </c>
      <c r="S43" s="14">
        <f t="shared" si="15"/>
        <v>-100</v>
      </c>
      <c r="T43" s="14">
        <f t="shared" si="16"/>
        <v>14674</v>
      </c>
      <c r="U43" s="67">
        <f t="shared" si="8"/>
        <v>100</v>
      </c>
      <c r="V43" s="67">
        <f t="shared" si="17"/>
        <v>420</v>
      </c>
      <c r="W43" s="67">
        <f t="shared" si="18"/>
        <v>320</v>
      </c>
      <c r="X43" s="67">
        <f t="shared" si="19"/>
        <v>5886</v>
      </c>
    </row>
    <row r="44" spans="2:24" x14ac:dyDescent="0.25">
      <c r="B44" s="15">
        <v>40</v>
      </c>
      <c r="C44" s="6">
        <v>43101</v>
      </c>
      <c r="D44" s="7">
        <v>0.68055555555555547</v>
      </c>
      <c r="E44" s="112" t="s">
        <v>232</v>
      </c>
      <c r="F44" s="9" t="s">
        <v>24</v>
      </c>
      <c r="G44" s="15">
        <v>6</v>
      </c>
      <c r="H44" s="9">
        <v>4</v>
      </c>
      <c r="I44" s="9" t="s">
        <v>94</v>
      </c>
      <c r="J44" s="9" t="s">
        <v>28</v>
      </c>
      <c r="K44" s="108"/>
      <c r="L44" s="109">
        <v>2</v>
      </c>
      <c r="M44" s="50">
        <f t="shared" si="0"/>
        <v>200</v>
      </c>
      <c r="N44" s="50" t="str">
        <f t="shared" si="11"/>
        <v/>
      </c>
      <c r="O44" s="50">
        <f t="shared" si="12"/>
        <v>-200</v>
      </c>
      <c r="P44" s="51">
        <f t="shared" si="13"/>
        <v>15270</v>
      </c>
      <c r="Q44" s="13">
        <f t="shared" si="4"/>
        <v>100</v>
      </c>
      <c r="R44" s="13" t="str">
        <f t="shared" si="14"/>
        <v/>
      </c>
      <c r="S44" s="14">
        <f t="shared" si="15"/>
        <v>-100</v>
      </c>
      <c r="T44" s="14">
        <f t="shared" si="16"/>
        <v>14574</v>
      </c>
      <c r="U44" s="67">
        <f t="shared" si="8"/>
        <v>100</v>
      </c>
      <c r="V44" s="67">
        <f t="shared" si="17"/>
        <v>340</v>
      </c>
      <c r="W44" s="67">
        <f t="shared" si="18"/>
        <v>240</v>
      </c>
      <c r="X44" s="67">
        <f t="shared" si="19"/>
        <v>6126</v>
      </c>
    </row>
    <row r="45" spans="2:24" x14ac:dyDescent="0.25">
      <c r="B45" s="15">
        <v>41</v>
      </c>
      <c r="C45" s="6">
        <v>43103</v>
      </c>
      <c r="D45" s="7">
        <v>0.66875000000000007</v>
      </c>
      <c r="E45" s="111" t="s">
        <v>17</v>
      </c>
      <c r="F45" s="9" t="s">
        <v>48</v>
      </c>
      <c r="G45" s="15">
        <v>6</v>
      </c>
      <c r="H45" s="9">
        <v>1</v>
      </c>
      <c r="I45" s="9" t="s">
        <v>95</v>
      </c>
      <c r="J45" s="9" t="s">
        <v>20</v>
      </c>
      <c r="K45" s="108">
        <v>3.3</v>
      </c>
      <c r="L45" s="109">
        <v>1.7</v>
      </c>
      <c r="M45" s="50">
        <f t="shared" si="0"/>
        <v>200</v>
      </c>
      <c r="N45" s="50">
        <f t="shared" si="11"/>
        <v>660</v>
      </c>
      <c r="O45" s="50">
        <f t="shared" si="12"/>
        <v>460</v>
      </c>
      <c r="P45" s="51">
        <f t="shared" si="13"/>
        <v>15730</v>
      </c>
      <c r="Q45" s="13">
        <f t="shared" si="4"/>
        <v>100</v>
      </c>
      <c r="R45" s="13">
        <f t="shared" si="14"/>
        <v>561</v>
      </c>
      <c r="S45" s="14">
        <f t="shared" si="15"/>
        <v>461</v>
      </c>
      <c r="T45" s="14">
        <f t="shared" si="16"/>
        <v>15035</v>
      </c>
      <c r="U45" s="67">
        <f t="shared" si="8"/>
        <v>100</v>
      </c>
      <c r="V45" s="67">
        <f t="shared" si="17"/>
        <v>187.00000000000003</v>
      </c>
      <c r="W45" s="67">
        <f t="shared" si="18"/>
        <v>87.000000000000028</v>
      </c>
      <c r="X45" s="67">
        <f t="shared" si="19"/>
        <v>6213</v>
      </c>
    </row>
    <row r="46" spans="2:24" x14ac:dyDescent="0.25">
      <c r="B46" s="15">
        <v>42</v>
      </c>
      <c r="C46" s="6">
        <v>43103</v>
      </c>
      <c r="D46" s="7">
        <v>0.68055555555555547</v>
      </c>
      <c r="E46" s="111" t="s">
        <v>17</v>
      </c>
      <c r="F46" s="9" t="s">
        <v>96</v>
      </c>
      <c r="G46" s="15">
        <v>6</v>
      </c>
      <c r="H46" s="9">
        <v>2</v>
      </c>
      <c r="I46" s="9" t="s">
        <v>97</v>
      </c>
      <c r="J46" s="9" t="s">
        <v>20</v>
      </c>
      <c r="K46" s="108">
        <v>1.7</v>
      </c>
      <c r="L46" s="109">
        <v>1.1000000000000001</v>
      </c>
      <c r="M46" s="50">
        <f t="shared" si="0"/>
        <v>200</v>
      </c>
      <c r="N46" s="50">
        <f t="shared" si="11"/>
        <v>340</v>
      </c>
      <c r="O46" s="50">
        <f t="shared" si="12"/>
        <v>140</v>
      </c>
      <c r="P46" s="51">
        <f t="shared" si="13"/>
        <v>15870</v>
      </c>
      <c r="Q46" s="13">
        <f t="shared" si="4"/>
        <v>100</v>
      </c>
      <c r="R46" s="13" t="str">
        <f t="shared" si="14"/>
        <v/>
      </c>
      <c r="S46" s="14">
        <f t="shared" si="15"/>
        <v>-100</v>
      </c>
      <c r="T46" s="14">
        <f t="shared" si="16"/>
        <v>14935</v>
      </c>
      <c r="U46" s="67">
        <f t="shared" si="8"/>
        <v>100</v>
      </c>
      <c r="V46" s="67" t="str">
        <f t="shared" si="17"/>
        <v/>
      </c>
      <c r="W46" s="67">
        <f t="shared" si="18"/>
        <v>-100</v>
      </c>
      <c r="X46" s="67">
        <f t="shared" si="19"/>
        <v>6113</v>
      </c>
    </row>
    <row r="47" spans="2:24" x14ac:dyDescent="0.25">
      <c r="B47" s="15">
        <v>43</v>
      </c>
      <c r="C47" s="6">
        <v>43107</v>
      </c>
      <c r="D47" s="7">
        <v>0.72569444444444453</v>
      </c>
      <c r="E47" s="112" t="s">
        <v>232</v>
      </c>
      <c r="F47" s="9" t="s">
        <v>86</v>
      </c>
      <c r="G47" s="15">
        <v>9</v>
      </c>
      <c r="H47" s="9">
        <v>9</v>
      </c>
      <c r="I47" s="9" t="s">
        <v>99</v>
      </c>
      <c r="J47" s="9"/>
      <c r="K47" s="108"/>
      <c r="L47" s="109"/>
      <c r="M47" s="50">
        <f t="shared" si="0"/>
        <v>200</v>
      </c>
      <c r="N47" s="50" t="str">
        <f t="shared" si="11"/>
        <v/>
      </c>
      <c r="O47" s="50">
        <f t="shared" si="12"/>
        <v>-200</v>
      </c>
      <c r="P47" s="51">
        <f t="shared" si="13"/>
        <v>15670</v>
      </c>
      <c r="Q47" s="13">
        <f t="shared" si="4"/>
        <v>100</v>
      </c>
      <c r="R47" s="13" t="str">
        <f t="shared" si="14"/>
        <v/>
      </c>
      <c r="S47" s="14">
        <f t="shared" si="15"/>
        <v>-100</v>
      </c>
      <c r="T47" s="14">
        <f t="shared" si="16"/>
        <v>14835</v>
      </c>
      <c r="U47" s="67">
        <f t="shared" si="8"/>
        <v>100</v>
      </c>
      <c r="V47" s="67" t="str">
        <f t="shared" si="17"/>
        <v/>
      </c>
      <c r="W47" s="67">
        <f t="shared" si="18"/>
        <v>-100</v>
      </c>
      <c r="X47" s="67">
        <f t="shared" si="19"/>
        <v>6013</v>
      </c>
    </row>
    <row r="48" spans="2:24" x14ac:dyDescent="0.25">
      <c r="B48" s="15">
        <v>44</v>
      </c>
      <c r="C48" s="6">
        <v>43110</v>
      </c>
      <c r="D48" s="7">
        <v>0.74305555555555547</v>
      </c>
      <c r="E48" s="111" t="s">
        <v>17</v>
      </c>
      <c r="F48" s="9" t="s">
        <v>48</v>
      </c>
      <c r="G48" s="15">
        <v>8</v>
      </c>
      <c r="H48" s="9">
        <v>12</v>
      </c>
      <c r="I48" s="9" t="s">
        <v>100</v>
      </c>
      <c r="J48" s="9" t="s">
        <v>28</v>
      </c>
      <c r="K48" s="108"/>
      <c r="L48" s="109">
        <v>1.6</v>
      </c>
      <c r="M48" s="50">
        <f t="shared" si="0"/>
        <v>200</v>
      </c>
      <c r="N48" s="50" t="str">
        <f t="shared" si="11"/>
        <v/>
      </c>
      <c r="O48" s="50">
        <f t="shared" si="12"/>
        <v>-200</v>
      </c>
      <c r="P48" s="51">
        <f t="shared" si="13"/>
        <v>15470</v>
      </c>
      <c r="Q48" s="13">
        <f t="shared" si="4"/>
        <v>100</v>
      </c>
      <c r="R48" s="13" t="str">
        <f t="shared" si="14"/>
        <v/>
      </c>
      <c r="S48" s="14">
        <f t="shared" si="15"/>
        <v>-100</v>
      </c>
      <c r="T48" s="14">
        <f t="shared" si="16"/>
        <v>14735</v>
      </c>
      <c r="U48" s="67">
        <f t="shared" si="8"/>
        <v>100</v>
      </c>
      <c r="V48" s="67">
        <f t="shared" si="17"/>
        <v>256</v>
      </c>
      <c r="W48" s="67">
        <f t="shared" si="18"/>
        <v>156</v>
      </c>
      <c r="X48" s="67">
        <f t="shared" si="19"/>
        <v>6169</v>
      </c>
    </row>
    <row r="49" spans="2:24" x14ac:dyDescent="0.25">
      <c r="B49" s="15">
        <v>45</v>
      </c>
      <c r="C49" s="6">
        <v>43113</v>
      </c>
      <c r="D49" s="7">
        <v>0.57152777777777775</v>
      </c>
      <c r="E49" s="112" t="s">
        <v>232</v>
      </c>
      <c r="F49" s="9" t="s">
        <v>24</v>
      </c>
      <c r="G49" s="15">
        <v>3</v>
      </c>
      <c r="H49" s="9">
        <v>3</v>
      </c>
      <c r="I49" s="9" t="s">
        <v>90</v>
      </c>
      <c r="J49" s="9" t="s">
        <v>20</v>
      </c>
      <c r="K49" s="108">
        <v>4.4000000000000004</v>
      </c>
      <c r="L49" s="109">
        <v>1.6</v>
      </c>
      <c r="M49" s="50">
        <f t="shared" si="0"/>
        <v>200</v>
      </c>
      <c r="N49" s="50">
        <f t="shared" si="11"/>
        <v>880.00000000000011</v>
      </c>
      <c r="O49" s="50">
        <f t="shared" si="12"/>
        <v>680.00000000000011</v>
      </c>
      <c r="P49" s="51">
        <f t="shared" si="13"/>
        <v>16150</v>
      </c>
      <c r="Q49" s="13">
        <f t="shared" si="4"/>
        <v>100</v>
      </c>
      <c r="R49" s="13" t="str">
        <f t="shared" si="14"/>
        <v/>
      </c>
      <c r="S49" s="14">
        <f t="shared" si="15"/>
        <v>-100</v>
      </c>
      <c r="T49" s="14">
        <f t="shared" si="16"/>
        <v>14635</v>
      </c>
      <c r="U49" s="67">
        <f t="shared" si="8"/>
        <v>100</v>
      </c>
      <c r="V49" s="67">
        <f t="shared" si="17"/>
        <v>272</v>
      </c>
      <c r="W49" s="67">
        <f t="shared" si="18"/>
        <v>172</v>
      </c>
      <c r="X49" s="67">
        <f t="shared" si="19"/>
        <v>6341</v>
      </c>
    </row>
    <row r="50" spans="2:24" x14ac:dyDescent="0.25">
      <c r="B50" s="15">
        <v>46</v>
      </c>
      <c r="C50" s="6">
        <v>43113</v>
      </c>
      <c r="D50" s="7">
        <v>0.67222222222222217</v>
      </c>
      <c r="E50" s="112" t="s">
        <v>232</v>
      </c>
      <c r="F50" s="9" t="s">
        <v>24</v>
      </c>
      <c r="G50" s="15">
        <v>7</v>
      </c>
      <c r="H50" s="9">
        <v>3</v>
      </c>
      <c r="I50" s="9" t="s">
        <v>101</v>
      </c>
      <c r="J50" s="9" t="s">
        <v>28</v>
      </c>
      <c r="K50" s="108"/>
      <c r="L50" s="109">
        <v>1.7</v>
      </c>
      <c r="M50" s="50">
        <f t="shared" si="0"/>
        <v>200</v>
      </c>
      <c r="N50" s="50" t="str">
        <f t="shared" si="11"/>
        <v/>
      </c>
      <c r="O50" s="50">
        <f t="shared" si="12"/>
        <v>-200</v>
      </c>
      <c r="P50" s="51">
        <f t="shared" si="13"/>
        <v>15950</v>
      </c>
      <c r="Q50" s="13">
        <f t="shared" si="4"/>
        <v>100</v>
      </c>
      <c r="R50" s="13" t="str">
        <f t="shared" si="14"/>
        <v/>
      </c>
      <c r="S50" s="14">
        <f t="shared" si="15"/>
        <v>-100</v>
      </c>
      <c r="T50" s="14">
        <f t="shared" si="16"/>
        <v>14535</v>
      </c>
      <c r="U50" s="67">
        <f t="shared" si="8"/>
        <v>100</v>
      </c>
      <c r="V50" s="67">
        <f t="shared" si="17"/>
        <v>272</v>
      </c>
      <c r="W50" s="67">
        <f t="shared" si="18"/>
        <v>172</v>
      </c>
      <c r="X50" s="67">
        <f t="shared" si="19"/>
        <v>6513</v>
      </c>
    </row>
    <row r="51" spans="2:24" x14ac:dyDescent="0.25">
      <c r="B51" s="15">
        <v>47</v>
      </c>
      <c r="C51" s="6">
        <v>43113</v>
      </c>
      <c r="D51" s="7">
        <v>0.70000000000000007</v>
      </c>
      <c r="E51" s="112" t="s">
        <v>232</v>
      </c>
      <c r="F51" s="9" t="s">
        <v>24</v>
      </c>
      <c r="G51" s="15">
        <v>8</v>
      </c>
      <c r="H51" s="9">
        <v>7</v>
      </c>
      <c r="I51" s="9" t="s">
        <v>102</v>
      </c>
      <c r="J51" s="9" t="s">
        <v>20</v>
      </c>
      <c r="K51" s="108">
        <v>4.7</v>
      </c>
      <c r="L51" s="109">
        <v>1.6</v>
      </c>
      <c r="M51" s="50">
        <f t="shared" si="0"/>
        <v>200</v>
      </c>
      <c r="N51" s="50">
        <f t="shared" si="11"/>
        <v>940</v>
      </c>
      <c r="O51" s="50">
        <f t="shared" si="12"/>
        <v>740</v>
      </c>
      <c r="P51" s="51">
        <f t="shared" si="13"/>
        <v>16690</v>
      </c>
      <c r="Q51" s="13">
        <f t="shared" si="4"/>
        <v>100</v>
      </c>
      <c r="R51" s="13">
        <f t="shared" si="14"/>
        <v>893</v>
      </c>
      <c r="S51" s="14">
        <f t="shared" si="15"/>
        <v>793</v>
      </c>
      <c r="T51" s="14">
        <f t="shared" si="16"/>
        <v>15328</v>
      </c>
      <c r="U51" s="67">
        <f t="shared" si="8"/>
        <v>100</v>
      </c>
      <c r="V51" s="67">
        <f t="shared" si="17"/>
        <v>208</v>
      </c>
      <c r="W51" s="67">
        <f t="shared" si="18"/>
        <v>108</v>
      </c>
      <c r="X51" s="67">
        <f t="shared" si="19"/>
        <v>6621</v>
      </c>
    </row>
    <row r="52" spans="2:24" x14ac:dyDescent="0.25">
      <c r="B52" s="15">
        <v>48</v>
      </c>
      <c r="C52" s="6">
        <v>43118</v>
      </c>
      <c r="D52" s="7">
        <v>0.68402777777777779</v>
      </c>
      <c r="E52" s="111" t="s">
        <v>17</v>
      </c>
      <c r="F52" s="9" t="s">
        <v>82</v>
      </c>
      <c r="G52" s="15">
        <v>5</v>
      </c>
      <c r="H52" s="9">
        <v>5</v>
      </c>
      <c r="I52" s="9" t="s">
        <v>104</v>
      </c>
      <c r="J52" s="9" t="s">
        <v>20</v>
      </c>
      <c r="K52" s="108">
        <v>1.9</v>
      </c>
      <c r="L52" s="109">
        <v>1.3</v>
      </c>
      <c r="M52" s="50">
        <f t="shared" si="0"/>
        <v>200</v>
      </c>
      <c r="N52" s="50">
        <f t="shared" si="11"/>
        <v>380</v>
      </c>
      <c r="O52" s="50">
        <f t="shared" si="12"/>
        <v>180</v>
      </c>
      <c r="P52" s="51">
        <f t="shared" si="13"/>
        <v>16870</v>
      </c>
      <c r="Q52" s="13">
        <f t="shared" si="4"/>
        <v>100</v>
      </c>
      <c r="R52" s="13" t="str">
        <f t="shared" si="14"/>
        <v/>
      </c>
      <c r="S52" s="14">
        <f t="shared" si="15"/>
        <v>-100</v>
      </c>
      <c r="T52" s="14">
        <f t="shared" si="16"/>
        <v>15228</v>
      </c>
      <c r="U52" s="67">
        <f t="shared" si="8"/>
        <v>100</v>
      </c>
      <c r="V52" s="67" t="str">
        <f t="shared" si="17"/>
        <v/>
      </c>
      <c r="W52" s="67">
        <f t="shared" si="18"/>
        <v>-100</v>
      </c>
      <c r="X52" s="67">
        <f t="shared" si="19"/>
        <v>6521</v>
      </c>
    </row>
    <row r="53" spans="2:24" x14ac:dyDescent="0.25">
      <c r="B53" s="15">
        <v>49</v>
      </c>
      <c r="C53" s="6">
        <v>43118</v>
      </c>
      <c r="D53" s="7">
        <v>0.74444444444444446</v>
      </c>
      <c r="E53" s="111" t="s">
        <v>17</v>
      </c>
      <c r="F53" s="9" t="s">
        <v>18</v>
      </c>
      <c r="G53" s="15">
        <v>7</v>
      </c>
      <c r="H53" s="9">
        <v>10</v>
      </c>
      <c r="I53" s="9" t="s">
        <v>105</v>
      </c>
      <c r="J53" s="9"/>
      <c r="K53" s="108"/>
      <c r="L53" s="109"/>
      <c r="M53" s="50">
        <f t="shared" si="0"/>
        <v>200</v>
      </c>
      <c r="N53" s="50" t="str">
        <f t="shared" si="11"/>
        <v/>
      </c>
      <c r="O53" s="50">
        <f t="shared" si="12"/>
        <v>-200</v>
      </c>
      <c r="P53" s="51">
        <f t="shared" si="13"/>
        <v>16670</v>
      </c>
      <c r="Q53" s="13">
        <f t="shared" si="4"/>
        <v>100</v>
      </c>
      <c r="R53" s="13" t="str">
        <f t="shared" si="14"/>
        <v/>
      </c>
      <c r="S53" s="14">
        <f t="shared" si="15"/>
        <v>-100</v>
      </c>
      <c r="T53" s="14">
        <f t="shared" si="16"/>
        <v>15128</v>
      </c>
      <c r="U53" s="67">
        <f t="shared" si="8"/>
        <v>100</v>
      </c>
      <c r="V53" s="67" t="str">
        <f t="shared" si="17"/>
        <v/>
      </c>
      <c r="W53" s="67">
        <f t="shared" si="18"/>
        <v>-100</v>
      </c>
      <c r="X53" s="67">
        <f t="shared" si="19"/>
        <v>6421</v>
      </c>
    </row>
    <row r="54" spans="2:24" x14ac:dyDescent="0.25">
      <c r="B54" s="15">
        <v>50</v>
      </c>
      <c r="C54" s="6">
        <v>43120</v>
      </c>
      <c r="D54" s="7">
        <v>0.73125000000000007</v>
      </c>
      <c r="E54" s="112" t="s">
        <v>232</v>
      </c>
      <c r="F54" s="9" t="s">
        <v>24</v>
      </c>
      <c r="G54" s="15">
        <v>9</v>
      </c>
      <c r="H54" s="9">
        <v>10</v>
      </c>
      <c r="I54" s="9" t="s">
        <v>110</v>
      </c>
      <c r="J54" s="9" t="s">
        <v>20</v>
      </c>
      <c r="K54" s="108">
        <v>4.4000000000000004</v>
      </c>
      <c r="L54" s="109">
        <v>1.9</v>
      </c>
      <c r="M54" s="50">
        <f t="shared" si="0"/>
        <v>200</v>
      </c>
      <c r="N54" s="50">
        <f t="shared" si="11"/>
        <v>880.00000000000011</v>
      </c>
      <c r="O54" s="50">
        <f t="shared" si="12"/>
        <v>680.00000000000011</v>
      </c>
      <c r="P54" s="51">
        <f t="shared" si="13"/>
        <v>17350</v>
      </c>
      <c r="Q54" s="13">
        <f t="shared" si="4"/>
        <v>100</v>
      </c>
      <c r="R54" s="13">
        <f t="shared" si="14"/>
        <v>792.00000000000011</v>
      </c>
      <c r="S54" s="14">
        <f t="shared" si="15"/>
        <v>692.00000000000011</v>
      </c>
      <c r="T54" s="14">
        <f t="shared" si="16"/>
        <v>15820</v>
      </c>
      <c r="U54" s="67">
        <f t="shared" si="8"/>
        <v>100</v>
      </c>
      <c r="V54" s="67">
        <f t="shared" si="17"/>
        <v>247</v>
      </c>
      <c r="W54" s="67">
        <f t="shared" si="18"/>
        <v>147</v>
      </c>
      <c r="X54" s="67">
        <f t="shared" si="19"/>
        <v>6568</v>
      </c>
    </row>
    <row r="55" spans="2:24" x14ac:dyDescent="0.25">
      <c r="B55" s="15">
        <v>51</v>
      </c>
      <c r="C55" s="6">
        <v>43127</v>
      </c>
      <c r="D55" s="7">
        <v>0.52569444444444446</v>
      </c>
      <c r="E55" s="111" t="s">
        <v>17</v>
      </c>
      <c r="F55" s="9" t="s">
        <v>50</v>
      </c>
      <c r="G55" s="15">
        <v>2</v>
      </c>
      <c r="H55" s="9">
        <v>2</v>
      </c>
      <c r="I55" s="9" t="s">
        <v>106</v>
      </c>
      <c r="J55" s="9" t="s">
        <v>20</v>
      </c>
      <c r="K55" s="108">
        <v>1.8</v>
      </c>
      <c r="L55" s="109">
        <v>1.3</v>
      </c>
      <c r="M55" s="50">
        <f t="shared" si="0"/>
        <v>200</v>
      </c>
      <c r="N55" s="50">
        <f t="shared" si="11"/>
        <v>360</v>
      </c>
      <c r="O55" s="50">
        <f t="shared" si="12"/>
        <v>160</v>
      </c>
      <c r="P55" s="51">
        <f t="shared" si="13"/>
        <v>17510</v>
      </c>
      <c r="Q55" s="13">
        <f t="shared" si="4"/>
        <v>100</v>
      </c>
      <c r="R55" s="13" t="str">
        <f t="shared" si="14"/>
        <v/>
      </c>
      <c r="S55" s="14">
        <f t="shared" si="15"/>
        <v>-100</v>
      </c>
      <c r="T55" s="14">
        <f t="shared" si="16"/>
        <v>15720</v>
      </c>
      <c r="U55" s="67">
        <f t="shared" si="8"/>
        <v>100</v>
      </c>
      <c r="V55" s="67">
        <f t="shared" si="17"/>
        <v>208</v>
      </c>
      <c r="W55" s="67">
        <f t="shared" si="18"/>
        <v>108</v>
      </c>
      <c r="X55" s="67">
        <f t="shared" si="19"/>
        <v>6676</v>
      </c>
    </row>
    <row r="56" spans="2:24" x14ac:dyDescent="0.25">
      <c r="B56" s="15">
        <v>52</v>
      </c>
      <c r="C56" s="6">
        <v>43127</v>
      </c>
      <c r="D56" s="7">
        <v>0.61458333333333337</v>
      </c>
      <c r="E56" s="112" t="s">
        <v>232</v>
      </c>
      <c r="F56" s="9" t="s">
        <v>86</v>
      </c>
      <c r="G56" s="15">
        <v>8</v>
      </c>
      <c r="H56" s="9">
        <v>3</v>
      </c>
      <c r="I56" s="9" t="s">
        <v>101</v>
      </c>
      <c r="J56" s="9" t="s">
        <v>23</v>
      </c>
      <c r="K56" s="108"/>
      <c r="L56" s="109">
        <v>1.6</v>
      </c>
      <c r="M56" s="50">
        <f t="shared" si="0"/>
        <v>200</v>
      </c>
      <c r="N56" s="50" t="str">
        <f t="shared" si="11"/>
        <v/>
      </c>
      <c r="O56" s="50">
        <f t="shared" si="12"/>
        <v>-200</v>
      </c>
      <c r="P56" s="51">
        <f t="shared" si="13"/>
        <v>17310</v>
      </c>
      <c r="Q56" s="13">
        <f t="shared" si="4"/>
        <v>100</v>
      </c>
      <c r="R56" s="13" t="str">
        <f t="shared" si="14"/>
        <v/>
      </c>
      <c r="S56" s="14">
        <f t="shared" si="15"/>
        <v>-100</v>
      </c>
      <c r="T56" s="14">
        <f t="shared" si="16"/>
        <v>15620</v>
      </c>
      <c r="U56" s="67">
        <f t="shared" si="8"/>
        <v>100</v>
      </c>
      <c r="V56" s="67">
        <f t="shared" si="17"/>
        <v>192</v>
      </c>
      <c r="W56" s="67">
        <f t="shared" si="18"/>
        <v>92</v>
      </c>
      <c r="X56" s="67">
        <f t="shared" si="19"/>
        <v>6768</v>
      </c>
    </row>
    <row r="57" spans="2:24" x14ac:dyDescent="0.25">
      <c r="B57" s="15">
        <v>53</v>
      </c>
      <c r="C57" s="6">
        <v>43127</v>
      </c>
      <c r="D57" s="7">
        <v>0.63888888888888895</v>
      </c>
      <c r="E57" s="112" t="s">
        <v>232</v>
      </c>
      <c r="F57" s="9" t="s">
        <v>86</v>
      </c>
      <c r="G57" s="15">
        <v>9</v>
      </c>
      <c r="H57" s="9">
        <v>4</v>
      </c>
      <c r="I57" s="9" t="s">
        <v>107</v>
      </c>
      <c r="J57" s="9" t="s">
        <v>20</v>
      </c>
      <c r="K57" s="108">
        <v>2.5</v>
      </c>
      <c r="L57" s="109">
        <v>1.2</v>
      </c>
      <c r="M57" s="50">
        <f t="shared" si="0"/>
        <v>200</v>
      </c>
      <c r="N57" s="50">
        <f t="shared" si="11"/>
        <v>500</v>
      </c>
      <c r="O57" s="50">
        <f t="shared" si="12"/>
        <v>300</v>
      </c>
      <c r="P57" s="51">
        <f t="shared" si="13"/>
        <v>17610</v>
      </c>
      <c r="Q57" s="13">
        <f t="shared" si="4"/>
        <v>100</v>
      </c>
      <c r="R57" s="13" t="str">
        <f t="shared" si="14"/>
        <v/>
      </c>
      <c r="S57" s="14">
        <f t="shared" si="15"/>
        <v>-100</v>
      </c>
      <c r="T57" s="14">
        <f t="shared" si="16"/>
        <v>15520</v>
      </c>
      <c r="U57" s="67">
        <f t="shared" si="8"/>
        <v>100</v>
      </c>
      <c r="V57" s="67" t="str">
        <f t="shared" si="17"/>
        <v/>
      </c>
      <c r="W57" s="67">
        <f t="shared" si="18"/>
        <v>-100</v>
      </c>
      <c r="X57" s="67">
        <f t="shared" si="19"/>
        <v>6668</v>
      </c>
    </row>
    <row r="58" spans="2:24" x14ac:dyDescent="0.25">
      <c r="B58" s="15">
        <v>54</v>
      </c>
      <c r="C58" s="6">
        <v>43134</v>
      </c>
      <c r="D58" s="7">
        <v>0.72569444444444453</v>
      </c>
      <c r="E58" s="112" t="s">
        <v>232</v>
      </c>
      <c r="F58" s="9" t="s">
        <v>86</v>
      </c>
      <c r="G58" s="15">
        <v>9</v>
      </c>
      <c r="H58" s="9">
        <v>5</v>
      </c>
      <c r="I58" s="9" t="s">
        <v>110</v>
      </c>
      <c r="J58" s="9"/>
      <c r="K58" s="108"/>
      <c r="L58" s="109"/>
      <c r="M58" s="50">
        <f t="shared" si="0"/>
        <v>200</v>
      </c>
      <c r="N58" s="50" t="str">
        <f t="shared" si="11"/>
        <v/>
      </c>
      <c r="O58" s="50">
        <f t="shared" si="12"/>
        <v>-200</v>
      </c>
      <c r="P58" s="51">
        <f t="shared" si="13"/>
        <v>17410</v>
      </c>
      <c r="Q58" s="13">
        <f t="shared" si="4"/>
        <v>100</v>
      </c>
      <c r="R58" s="13" t="str">
        <f t="shared" si="14"/>
        <v/>
      </c>
      <c r="S58" s="14">
        <f t="shared" si="15"/>
        <v>-100</v>
      </c>
      <c r="T58" s="14">
        <f t="shared" si="16"/>
        <v>15420</v>
      </c>
      <c r="U58" s="67">
        <f t="shared" si="8"/>
        <v>100</v>
      </c>
      <c r="V58" s="67" t="str">
        <f t="shared" si="17"/>
        <v/>
      </c>
      <c r="W58" s="67">
        <f t="shared" si="18"/>
        <v>-100</v>
      </c>
      <c r="X58" s="67">
        <f t="shared" si="19"/>
        <v>6568</v>
      </c>
    </row>
    <row r="59" spans="2:24" x14ac:dyDescent="0.25">
      <c r="B59" s="15">
        <v>55</v>
      </c>
      <c r="C59" s="6">
        <v>43137</v>
      </c>
      <c r="D59" s="7">
        <v>0.54861111111111105</v>
      </c>
      <c r="E59" s="111" t="s">
        <v>17</v>
      </c>
      <c r="F59" s="9" t="s">
        <v>96</v>
      </c>
      <c r="G59" s="15">
        <v>1</v>
      </c>
      <c r="H59" s="9">
        <v>1</v>
      </c>
      <c r="I59" s="9" t="s">
        <v>111</v>
      </c>
      <c r="J59" s="9"/>
      <c r="K59" s="108"/>
      <c r="L59" s="109"/>
      <c r="M59" s="50">
        <f t="shared" si="0"/>
        <v>200</v>
      </c>
      <c r="N59" s="50" t="str">
        <f t="shared" si="11"/>
        <v/>
      </c>
      <c r="O59" s="50">
        <f t="shared" si="12"/>
        <v>-200</v>
      </c>
      <c r="P59" s="51">
        <f t="shared" si="13"/>
        <v>17210</v>
      </c>
      <c r="Q59" s="13">
        <f t="shared" si="4"/>
        <v>100</v>
      </c>
      <c r="R59" s="13" t="str">
        <f t="shared" si="14"/>
        <v/>
      </c>
      <c r="S59" s="14">
        <f t="shared" si="15"/>
        <v>-100</v>
      </c>
      <c r="T59" s="14">
        <f t="shared" si="16"/>
        <v>15320</v>
      </c>
      <c r="U59" s="67">
        <f t="shared" si="8"/>
        <v>100</v>
      </c>
      <c r="V59" s="67" t="str">
        <f t="shared" si="17"/>
        <v/>
      </c>
      <c r="W59" s="67">
        <f t="shared" si="18"/>
        <v>-100</v>
      </c>
      <c r="X59" s="67">
        <f t="shared" si="19"/>
        <v>6468</v>
      </c>
    </row>
    <row r="60" spans="2:24" x14ac:dyDescent="0.25">
      <c r="B60" s="15">
        <v>56</v>
      </c>
      <c r="C60" s="6">
        <v>43141</v>
      </c>
      <c r="D60" s="7">
        <v>0.52847222222222223</v>
      </c>
      <c r="E60" s="111" t="s">
        <v>17</v>
      </c>
      <c r="F60" s="9" t="s">
        <v>50</v>
      </c>
      <c r="G60" s="15">
        <v>1</v>
      </c>
      <c r="H60" s="9">
        <v>1</v>
      </c>
      <c r="I60" s="9" t="s">
        <v>112</v>
      </c>
      <c r="J60" s="9" t="s">
        <v>20</v>
      </c>
      <c r="K60" s="108">
        <v>2.4</v>
      </c>
      <c r="L60" s="109">
        <v>1.5</v>
      </c>
      <c r="M60" s="50">
        <f t="shared" si="0"/>
        <v>200</v>
      </c>
      <c r="N60" s="50">
        <f t="shared" si="11"/>
        <v>480</v>
      </c>
      <c r="O60" s="50">
        <f t="shared" si="12"/>
        <v>280</v>
      </c>
      <c r="P60" s="51">
        <f t="shared" si="13"/>
        <v>17490</v>
      </c>
      <c r="Q60" s="13">
        <f t="shared" si="4"/>
        <v>100</v>
      </c>
      <c r="R60" s="13" t="str">
        <f t="shared" si="14"/>
        <v/>
      </c>
      <c r="S60" s="14">
        <f t="shared" si="15"/>
        <v>-100</v>
      </c>
      <c r="T60" s="14">
        <f t="shared" si="16"/>
        <v>15220</v>
      </c>
      <c r="U60" s="67">
        <f t="shared" si="8"/>
        <v>100</v>
      </c>
      <c r="V60" s="67">
        <f t="shared" si="17"/>
        <v>195</v>
      </c>
      <c r="W60" s="67">
        <f t="shared" si="18"/>
        <v>95</v>
      </c>
      <c r="X60" s="67">
        <f t="shared" si="19"/>
        <v>6563</v>
      </c>
    </row>
    <row r="61" spans="2:24" x14ac:dyDescent="0.25">
      <c r="B61" s="15">
        <v>57</v>
      </c>
      <c r="C61" s="6">
        <v>43141</v>
      </c>
      <c r="D61" s="7">
        <v>0.57708333333333328</v>
      </c>
      <c r="E61" s="111" t="s">
        <v>17</v>
      </c>
      <c r="F61" s="9" t="s">
        <v>50</v>
      </c>
      <c r="G61" s="15">
        <v>3</v>
      </c>
      <c r="H61" s="9">
        <v>7</v>
      </c>
      <c r="I61" s="9" t="s">
        <v>113</v>
      </c>
      <c r="J61" s="9" t="s">
        <v>23</v>
      </c>
      <c r="K61" s="108"/>
      <c r="L61" s="109">
        <v>1.3</v>
      </c>
      <c r="M61" s="50">
        <f t="shared" si="0"/>
        <v>200</v>
      </c>
      <c r="N61" s="50" t="str">
        <f t="shared" si="11"/>
        <v/>
      </c>
      <c r="O61" s="50">
        <f t="shared" si="12"/>
        <v>-200</v>
      </c>
      <c r="P61" s="51">
        <f t="shared" si="13"/>
        <v>17290</v>
      </c>
      <c r="Q61" s="13">
        <f t="shared" si="4"/>
        <v>100</v>
      </c>
      <c r="R61" s="13" t="str">
        <f t="shared" si="14"/>
        <v/>
      </c>
      <c r="S61" s="14">
        <f t="shared" si="15"/>
        <v>-100</v>
      </c>
      <c r="T61" s="14">
        <f t="shared" si="16"/>
        <v>15120</v>
      </c>
      <c r="U61" s="67">
        <f t="shared" si="8"/>
        <v>100</v>
      </c>
      <c r="V61" s="67">
        <f t="shared" si="17"/>
        <v>221</v>
      </c>
      <c r="W61" s="67">
        <f t="shared" si="18"/>
        <v>121</v>
      </c>
      <c r="X61" s="67">
        <f t="shared" si="19"/>
        <v>6684</v>
      </c>
    </row>
    <row r="62" spans="2:24" x14ac:dyDescent="0.25">
      <c r="B62" s="15">
        <v>58</v>
      </c>
      <c r="C62" s="6">
        <v>43141</v>
      </c>
      <c r="D62" s="7">
        <v>0.59375</v>
      </c>
      <c r="E62" s="112" t="s">
        <v>233</v>
      </c>
      <c r="F62" s="9" t="s">
        <v>86</v>
      </c>
      <c r="G62" s="15">
        <v>4</v>
      </c>
      <c r="H62" s="9">
        <v>1</v>
      </c>
      <c r="I62" s="9" t="s">
        <v>238</v>
      </c>
      <c r="J62" s="9" t="s">
        <v>20</v>
      </c>
      <c r="K62" s="108">
        <v>2.5</v>
      </c>
      <c r="L62" s="109">
        <v>1.7</v>
      </c>
      <c r="M62" s="50">
        <f t="shared" si="0"/>
        <v>200</v>
      </c>
      <c r="N62" s="50">
        <f t="shared" si="11"/>
        <v>500</v>
      </c>
      <c r="O62" s="50">
        <f t="shared" si="12"/>
        <v>300</v>
      </c>
      <c r="P62" s="51">
        <f t="shared" si="13"/>
        <v>17590</v>
      </c>
      <c r="Q62" s="13">
        <f t="shared" si="4"/>
        <v>100</v>
      </c>
      <c r="R62" s="13">
        <f t="shared" si="14"/>
        <v>500</v>
      </c>
      <c r="S62" s="14">
        <f t="shared" si="15"/>
        <v>400</v>
      </c>
      <c r="T62" s="14">
        <f t="shared" si="16"/>
        <v>15520</v>
      </c>
      <c r="U62" s="67">
        <f t="shared" si="8"/>
        <v>100</v>
      </c>
      <c r="V62" s="67">
        <f t="shared" si="17"/>
        <v>204</v>
      </c>
      <c r="W62" s="67">
        <f t="shared" si="18"/>
        <v>104</v>
      </c>
      <c r="X62" s="67">
        <f t="shared" si="19"/>
        <v>6788</v>
      </c>
    </row>
    <row r="63" spans="2:24" x14ac:dyDescent="0.25">
      <c r="B63" s="15">
        <v>59</v>
      </c>
      <c r="C63" s="6">
        <v>43141</v>
      </c>
      <c r="D63" s="7">
        <v>0.62569444444444444</v>
      </c>
      <c r="E63" s="111" t="s">
        <v>17</v>
      </c>
      <c r="F63" s="9" t="s">
        <v>50</v>
      </c>
      <c r="G63" s="15">
        <v>5</v>
      </c>
      <c r="H63" s="9">
        <v>1</v>
      </c>
      <c r="I63" s="9" t="s">
        <v>114</v>
      </c>
      <c r="J63" s="9" t="s">
        <v>20</v>
      </c>
      <c r="K63" s="108">
        <v>2</v>
      </c>
      <c r="L63" s="109">
        <v>1.2</v>
      </c>
      <c r="M63" s="50">
        <f t="shared" si="0"/>
        <v>200</v>
      </c>
      <c r="N63" s="50">
        <f t="shared" si="11"/>
        <v>400</v>
      </c>
      <c r="O63" s="50">
        <f t="shared" si="12"/>
        <v>200</v>
      </c>
      <c r="P63" s="51">
        <f t="shared" si="13"/>
        <v>17790</v>
      </c>
      <c r="Q63" s="13">
        <f t="shared" si="4"/>
        <v>100</v>
      </c>
      <c r="R63" s="13">
        <f t="shared" si="14"/>
        <v>1100</v>
      </c>
      <c r="S63" s="14">
        <f t="shared" si="15"/>
        <v>1000</v>
      </c>
      <c r="T63" s="14">
        <f t="shared" si="16"/>
        <v>16520</v>
      </c>
      <c r="U63" s="67">
        <f t="shared" si="8"/>
        <v>100</v>
      </c>
      <c r="V63" s="67">
        <f t="shared" si="17"/>
        <v>204</v>
      </c>
      <c r="W63" s="67">
        <f t="shared" si="18"/>
        <v>104</v>
      </c>
      <c r="X63" s="67">
        <f t="shared" si="19"/>
        <v>6892</v>
      </c>
    </row>
    <row r="64" spans="2:24" x14ac:dyDescent="0.25">
      <c r="B64" s="15">
        <v>60</v>
      </c>
      <c r="C64" s="6">
        <v>43141</v>
      </c>
      <c r="D64" s="7">
        <v>0.64236111111111105</v>
      </c>
      <c r="E64" s="112" t="s">
        <v>233</v>
      </c>
      <c r="F64" s="9" t="s">
        <v>86</v>
      </c>
      <c r="G64" s="15">
        <v>6</v>
      </c>
      <c r="H64" s="9">
        <v>2</v>
      </c>
      <c r="I64" s="9" t="s">
        <v>115</v>
      </c>
      <c r="J64" s="9" t="s">
        <v>20</v>
      </c>
      <c r="K64" s="108">
        <v>5.5</v>
      </c>
      <c r="L64" s="109">
        <v>1.7</v>
      </c>
      <c r="M64" s="50">
        <f t="shared" si="0"/>
        <v>200</v>
      </c>
      <c r="N64" s="50">
        <f t="shared" si="11"/>
        <v>1100</v>
      </c>
      <c r="O64" s="50">
        <f t="shared" si="12"/>
        <v>900</v>
      </c>
      <c r="P64" s="51">
        <f t="shared" si="13"/>
        <v>18690</v>
      </c>
      <c r="Q64" s="13">
        <f t="shared" si="4"/>
        <v>100</v>
      </c>
      <c r="R64" s="13">
        <f t="shared" si="14"/>
        <v>1815</v>
      </c>
      <c r="S64" s="14">
        <f t="shared" si="15"/>
        <v>1715</v>
      </c>
      <c r="T64" s="14">
        <f t="shared" si="16"/>
        <v>18235</v>
      </c>
      <c r="U64" s="67">
        <f t="shared" si="8"/>
        <v>100</v>
      </c>
      <c r="V64" s="67">
        <f t="shared" si="17"/>
        <v>272</v>
      </c>
      <c r="W64" s="67">
        <f t="shared" si="18"/>
        <v>172</v>
      </c>
      <c r="X64" s="67">
        <f t="shared" si="19"/>
        <v>7064</v>
      </c>
    </row>
    <row r="65" spans="2:24" x14ac:dyDescent="0.25">
      <c r="B65" s="15">
        <v>61</v>
      </c>
      <c r="C65" s="6">
        <v>43141</v>
      </c>
      <c r="D65" s="7">
        <v>0.73125000000000007</v>
      </c>
      <c r="E65" s="111" t="s">
        <v>17</v>
      </c>
      <c r="F65" s="9" t="s">
        <v>38</v>
      </c>
      <c r="G65" s="15">
        <v>7</v>
      </c>
      <c r="H65" s="9">
        <v>8</v>
      </c>
      <c r="I65" s="9" t="s">
        <v>116</v>
      </c>
      <c r="J65" s="9" t="s">
        <v>20</v>
      </c>
      <c r="K65" s="108">
        <v>3.3</v>
      </c>
      <c r="L65" s="109">
        <v>1.6</v>
      </c>
      <c r="M65" s="50">
        <f t="shared" si="0"/>
        <v>200</v>
      </c>
      <c r="N65" s="50">
        <f t="shared" si="11"/>
        <v>660</v>
      </c>
      <c r="O65" s="50">
        <f t="shared" si="12"/>
        <v>460</v>
      </c>
      <c r="P65" s="51">
        <f t="shared" si="13"/>
        <v>19150</v>
      </c>
      <c r="Q65" s="13">
        <f t="shared" si="4"/>
        <v>100</v>
      </c>
      <c r="R65" s="13">
        <f t="shared" si="14"/>
        <v>693</v>
      </c>
      <c r="S65" s="14">
        <f t="shared" si="15"/>
        <v>593</v>
      </c>
      <c r="T65" s="14">
        <f t="shared" si="16"/>
        <v>18828</v>
      </c>
      <c r="U65" s="67">
        <f t="shared" si="8"/>
        <v>100</v>
      </c>
      <c r="V65" s="67">
        <f t="shared" si="17"/>
        <v>192</v>
      </c>
      <c r="W65" s="67">
        <f t="shared" si="18"/>
        <v>92</v>
      </c>
      <c r="X65" s="67">
        <f t="shared" si="19"/>
        <v>7156</v>
      </c>
    </row>
    <row r="66" spans="2:24" x14ac:dyDescent="0.25">
      <c r="B66" s="15">
        <v>62</v>
      </c>
      <c r="C66" s="6">
        <v>43144</v>
      </c>
      <c r="D66" s="7">
        <v>0.73263888888888884</v>
      </c>
      <c r="E66" s="111" t="s">
        <v>17</v>
      </c>
      <c r="F66" s="9" t="s">
        <v>117</v>
      </c>
      <c r="G66" s="15">
        <v>8</v>
      </c>
      <c r="H66" s="9">
        <v>13</v>
      </c>
      <c r="I66" s="9" t="s">
        <v>118</v>
      </c>
      <c r="J66" s="9" t="s">
        <v>20</v>
      </c>
      <c r="K66" s="108">
        <v>2.1</v>
      </c>
      <c r="L66" s="109">
        <v>1.2</v>
      </c>
      <c r="M66" s="50">
        <f t="shared" si="0"/>
        <v>200</v>
      </c>
      <c r="N66" s="50">
        <f t="shared" si="11"/>
        <v>420</v>
      </c>
      <c r="O66" s="50">
        <f t="shared" si="12"/>
        <v>220</v>
      </c>
      <c r="P66" s="51">
        <f t="shared" si="13"/>
        <v>19370</v>
      </c>
      <c r="Q66" s="13">
        <f t="shared" si="4"/>
        <v>100</v>
      </c>
      <c r="R66" s="13">
        <f t="shared" si="14"/>
        <v>420</v>
      </c>
      <c r="S66" s="14">
        <f t="shared" si="15"/>
        <v>320</v>
      </c>
      <c r="T66" s="14">
        <f t="shared" si="16"/>
        <v>19148</v>
      </c>
      <c r="U66" s="67">
        <f t="shared" si="8"/>
        <v>100</v>
      </c>
      <c r="V66" s="67">
        <f t="shared" si="17"/>
        <v>180</v>
      </c>
      <c r="W66" s="67">
        <f t="shared" si="18"/>
        <v>80</v>
      </c>
      <c r="X66" s="67">
        <f t="shared" si="19"/>
        <v>7236</v>
      </c>
    </row>
    <row r="67" spans="2:24" x14ac:dyDescent="0.25">
      <c r="B67" s="15">
        <v>63</v>
      </c>
      <c r="C67" s="6">
        <v>43145</v>
      </c>
      <c r="D67" s="7">
        <v>0.59375</v>
      </c>
      <c r="E67" s="111" t="s">
        <v>17</v>
      </c>
      <c r="F67" s="9" t="s">
        <v>34</v>
      </c>
      <c r="G67" s="15">
        <v>5</v>
      </c>
      <c r="H67" s="9">
        <v>2</v>
      </c>
      <c r="I67" s="9" t="s">
        <v>119</v>
      </c>
      <c r="J67" s="9" t="s">
        <v>20</v>
      </c>
      <c r="K67" s="108">
        <v>2</v>
      </c>
      <c r="L67" s="109">
        <v>1.5</v>
      </c>
      <c r="M67" s="50">
        <f t="shared" si="0"/>
        <v>200</v>
      </c>
      <c r="N67" s="50">
        <f t="shared" si="11"/>
        <v>400</v>
      </c>
      <c r="O67" s="50">
        <f t="shared" si="12"/>
        <v>200</v>
      </c>
      <c r="P67" s="51">
        <f t="shared" si="13"/>
        <v>19570</v>
      </c>
      <c r="Q67" s="13">
        <f t="shared" si="4"/>
        <v>100</v>
      </c>
      <c r="R67" s="13" t="str">
        <f t="shared" si="14"/>
        <v/>
      </c>
      <c r="S67" s="14">
        <f t="shared" si="15"/>
        <v>-100</v>
      </c>
      <c r="T67" s="14">
        <f t="shared" si="16"/>
        <v>19048</v>
      </c>
      <c r="U67" s="67">
        <f t="shared" si="8"/>
        <v>100</v>
      </c>
      <c r="V67" s="67">
        <f t="shared" si="17"/>
        <v>210</v>
      </c>
      <c r="W67" s="67">
        <f t="shared" si="18"/>
        <v>110</v>
      </c>
      <c r="X67" s="67">
        <f t="shared" si="19"/>
        <v>7346</v>
      </c>
    </row>
    <row r="68" spans="2:24" x14ac:dyDescent="0.25">
      <c r="B68" s="15">
        <v>64</v>
      </c>
      <c r="C68" s="6">
        <v>43148</v>
      </c>
      <c r="D68" s="7">
        <v>0.73333333333333339</v>
      </c>
      <c r="E68" s="111" t="s">
        <v>17</v>
      </c>
      <c r="F68" s="9" t="s">
        <v>50</v>
      </c>
      <c r="G68" s="15">
        <v>8</v>
      </c>
      <c r="H68" s="9">
        <v>3</v>
      </c>
      <c r="I68" s="9" t="s">
        <v>120</v>
      </c>
      <c r="J68" s="9" t="s">
        <v>28</v>
      </c>
      <c r="K68" s="108"/>
      <c r="L68" s="109">
        <v>1.4</v>
      </c>
      <c r="M68" s="50">
        <f t="shared" si="0"/>
        <v>200</v>
      </c>
      <c r="N68" s="50" t="str">
        <f t="shared" si="11"/>
        <v/>
      </c>
      <c r="O68" s="50">
        <f t="shared" si="12"/>
        <v>-200</v>
      </c>
      <c r="P68" s="51">
        <f t="shared" si="13"/>
        <v>19370</v>
      </c>
      <c r="Q68" s="13">
        <f t="shared" si="4"/>
        <v>100</v>
      </c>
      <c r="R68" s="13" t="str">
        <f t="shared" si="14"/>
        <v/>
      </c>
      <c r="S68" s="14">
        <f t="shared" si="15"/>
        <v>-100</v>
      </c>
      <c r="T68" s="14">
        <f t="shared" si="16"/>
        <v>18948</v>
      </c>
      <c r="U68" s="67">
        <f t="shared" si="8"/>
        <v>100</v>
      </c>
      <c r="V68" s="67">
        <f t="shared" si="17"/>
        <v>210</v>
      </c>
      <c r="W68" s="67">
        <f t="shared" si="18"/>
        <v>110</v>
      </c>
      <c r="X68" s="67">
        <f t="shared" si="19"/>
        <v>7456</v>
      </c>
    </row>
    <row r="69" spans="2:24" x14ac:dyDescent="0.25">
      <c r="B69" s="15">
        <v>65</v>
      </c>
      <c r="C69" s="6">
        <v>43151</v>
      </c>
      <c r="D69" s="7">
        <v>0.62847222222222221</v>
      </c>
      <c r="E69" s="111" t="s">
        <v>17</v>
      </c>
      <c r="F69" s="9" t="s">
        <v>121</v>
      </c>
      <c r="G69" s="15">
        <v>4</v>
      </c>
      <c r="H69" s="9">
        <v>2</v>
      </c>
      <c r="I69" s="9" t="s">
        <v>122</v>
      </c>
      <c r="J69" s="9" t="s">
        <v>20</v>
      </c>
      <c r="K69" s="108">
        <v>2</v>
      </c>
      <c r="L69" s="109">
        <v>1.5</v>
      </c>
      <c r="M69" s="50">
        <f t="shared" si="0"/>
        <v>200</v>
      </c>
      <c r="N69" s="50">
        <f t="shared" si="11"/>
        <v>400</v>
      </c>
      <c r="O69" s="50">
        <f t="shared" si="12"/>
        <v>200</v>
      </c>
      <c r="P69" s="51">
        <f t="shared" si="13"/>
        <v>19570</v>
      </c>
      <c r="Q69" s="13">
        <f t="shared" si="4"/>
        <v>100</v>
      </c>
      <c r="R69" s="13" t="str">
        <f t="shared" si="14"/>
        <v/>
      </c>
      <c r="S69" s="14">
        <f t="shared" si="15"/>
        <v>-100</v>
      </c>
      <c r="T69" s="14">
        <f t="shared" si="16"/>
        <v>18848</v>
      </c>
      <c r="U69" s="67">
        <f t="shared" si="8"/>
        <v>100</v>
      </c>
      <c r="V69" s="67" t="str">
        <f t="shared" si="17"/>
        <v/>
      </c>
      <c r="W69" s="67">
        <f t="shared" si="18"/>
        <v>-100</v>
      </c>
      <c r="X69" s="67">
        <f t="shared" si="19"/>
        <v>7356</v>
      </c>
    </row>
    <row r="70" spans="2:24" x14ac:dyDescent="0.25">
      <c r="B70" s="15">
        <v>66</v>
      </c>
      <c r="C70" s="6">
        <v>43155</v>
      </c>
      <c r="D70" s="7">
        <v>0.57708333333333328</v>
      </c>
      <c r="E70" s="111" t="s">
        <v>17</v>
      </c>
      <c r="F70" s="9" t="s">
        <v>50</v>
      </c>
      <c r="G70" s="15">
        <v>3</v>
      </c>
      <c r="H70" s="9">
        <v>3</v>
      </c>
      <c r="I70" s="9" t="s">
        <v>123</v>
      </c>
      <c r="J70" s="9"/>
      <c r="K70" s="108"/>
      <c r="L70" s="109"/>
      <c r="M70" s="50">
        <f t="shared" ref="M70:M117" si="20">IF(E70&lt;&gt;"TZ-Special",$M$2,($M$2*$N$2))</f>
        <v>200</v>
      </c>
      <c r="N70" s="50" t="str">
        <f t="shared" si="11"/>
        <v/>
      </c>
      <c r="O70" s="50">
        <f t="shared" si="12"/>
        <v>-200</v>
      </c>
      <c r="P70" s="51">
        <f t="shared" si="13"/>
        <v>19370</v>
      </c>
      <c r="Q70" s="13">
        <f t="shared" ref="Q70:Q123" si="21">$Q$1</f>
        <v>100</v>
      </c>
      <c r="R70" s="13" t="str">
        <f t="shared" si="14"/>
        <v/>
      </c>
      <c r="S70" s="14">
        <f t="shared" si="15"/>
        <v>-100</v>
      </c>
      <c r="T70" s="14">
        <f t="shared" si="16"/>
        <v>18748</v>
      </c>
      <c r="U70" s="67">
        <f t="shared" ref="U70:U123" si="22">$U$1</f>
        <v>100</v>
      </c>
      <c r="V70" s="67" t="str">
        <f t="shared" si="17"/>
        <v/>
      </c>
      <c r="W70" s="67">
        <f t="shared" si="18"/>
        <v>-100</v>
      </c>
      <c r="X70" s="67">
        <f t="shared" si="19"/>
        <v>7256</v>
      </c>
    </row>
    <row r="71" spans="2:24" x14ac:dyDescent="0.25">
      <c r="B71" s="15">
        <v>67</v>
      </c>
      <c r="C71" s="6">
        <v>43155</v>
      </c>
      <c r="D71" s="7">
        <v>0.64236111111111105</v>
      </c>
      <c r="E71" s="112" t="s">
        <v>232</v>
      </c>
      <c r="F71" s="9" t="s">
        <v>86</v>
      </c>
      <c r="G71" s="15">
        <v>6</v>
      </c>
      <c r="H71" s="9">
        <v>3</v>
      </c>
      <c r="I71" s="9" t="s">
        <v>33</v>
      </c>
      <c r="J71" s="9" t="s">
        <v>20</v>
      </c>
      <c r="K71" s="108">
        <v>4.8</v>
      </c>
      <c r="L71" s="109">
        <v>1.8</v>
      </c>
      <c r="M71" s="50">
        <f t="shared" si="20"/>
        <v>200</v>
      </c>
      <c r="N71" s="50">
        <f t="shared" ref="N71:N117" si="23">IF(J71&lt;&gt;"WON","",M71*K71)</f>
        <v>960</v>
      </c>
      <c r="O71" s="50">
        <f t="shared" ref="O71:O117" si="24">IF(N71="",M71*-1,N71-M71)</f>
        <v>760</v>
      </c>
      <c r="P71" s="51">
        <f t="shared" ref="P71:P117" si="25">P70+O71</f>
        <v>20130</v>
      </c>
      <c r="Q71" s="13">
        <f t="shared" si="21"/>
        <v>100</v>
      </c>
      <c r="R71" s="13" t="str">
        <f t="shared" ref="R71:R111" si="26">IF(OR(K71="",K72=""),"",((K71*Q71)*K72))</f>
        <v/>
      </c>
      <c r="S71" s="14">
        <f t="shared" ref="S71:S111" si="27">IF(R71="",Q71*-1,R71-Q71)</f>
        <v>-100</v>
      </c>
      <c r="T71" s="14">
        <f t="shared" ref="T71:T111" si="28">T70+S71</f>
        <v>18648</v>
      </c>
      <c r="U71" s="67">
        <f t="shared" si="22"/>
        <v>100</v>
      </c>
      <c r="V71" s="67">
        <f t="shared" ref="V71:V111" si="29">IF(OR(L71="",L72=""),"",((L71*U71)*L72))</f>
        <v>270</v>
      </c>
      <c r="W71" s="67">
        <f t="shared" ref="W71:W111" si="30">IF(V71="",U71*-1,V71-U71)</f>
        <v>170</v>
      </c>
      <c r="X71" s="67">
        <f t="shared" ref="X71:X111" si="31">X70+W71</f>
        <v>7426</v>
      </c>
    </row>
    <row r="72" spans="2:24" x14ac:dyDescent="0.25">
      <c r="B72" s="15">
        <v>68</v>
      </c>
      <c r="C72" s="6">
        <v>43155</v>
      </c>
      <c r="D72" s="7">
        <v>0.72569444444444453</v>
      </c>
      <c r="E72" s="112" t="s">
        <v>232</v>
      </c>
      <c r="F72" s="9" t="s">
        <v>86</v>
      </c>
      <c r="G72" s="15">
        <v>9</v>
      </c>
      <c r="H72" s="9">
        <v>1</v>
      </c>
      <c r="I72" s="9" t="s">
        <v>32</v>
      </c>
      <c r="J72" s="9" t="s">
        <v>28</v>
      </c>
      <c r="K72" s="108"/>
      <c r="L72" s="109">
        <v>1.5</v>
      </c>
      <c r="M72" s="50">
        <f t="shared" si="20"/>
        <v>200</v>
      </c>
      <c r="N72" s="50" t="str">
        <f t="shared" si="23"/>
        <v/>
      </c>
      <c r="O72" s="50">
        <f t="shared" si="24"/>
        <v>-200</v>
      </c>
      <c r="P72" s="51">
        <f t="shared" si="25"/>
        <v>19930</v>
      </c>
      <c r="Q72" s="13">
        <f t="shared" si="21"/>
        <v>100</v>
      </c>
      <c r="R72" s="13" t="str">
        <f t="shared" si="26"/>
        <v/>
      </c>
      <c r="S72" s="14">
        <f t="shared" si="27"/>
        <v>-100</v>
      </c>
      <c r="T72" s="14">
        <f t="shared" si="28"/>
        <v>18548</v>
      </c>
      <c r="U72" s="67">
        <f t="shared" si="22"/>
        <v>100</v>
      </c>
      <c r="V72" s="67">
        <f t="shared" si="29"/>
        <v>210</v>
      </c>
      <c r="W72" s="67">
        <f t="shared" si="30"/>
        <v>110</v>
      </c>
      <c r="X72" s="67">
        <f t="shared" si="31"/>
        <v>7536</v>
      </c>
    </row>
    <row r="73" spans="2:24" x14ac:dyDescent="0.25">
      <c r="B73" s="15">
        <v>69</v>
      </c>
      <c r="C73" s="6">
        <v>43155</v>
      </c>
      <c r="D73" s="7">
        <v>0.77430555555555547</v>
      </c>
      <c r="E73" s="111" t="s">
        <v>17</v>
      </c>
      <c r="F73" s="9" t="s">
        <v>124</v>
      </c>
      <c r="G73" s="15">
        <v>6</v>
      </c>
      <c r="H73" s="9">
        <v>1</v>
      </c>
      <c r="I73" s="9" t="s">
        <v>125</v>
      </c>
      <c r="J73" s="9" t="s">
        <v>20</v>
      </c>
      <c r="K73" s="108">
        <v>2</v>
      </c>
      <c r="L73" s="109">
        <v>1.4</v>
      </c>
      <c r="M73" s="50">
        <f t="shared" si="20"/>
        <v>200</v>
      </c>
      <c r="N73" s="50">
        <f t="shared" si="23"/>
        <v>400</v>
      </c>
      <c r="O73" s="50">
        <f t="shared" si="24"/>
        <v>200</v>
      </c>
      <c r="P73" s="51">
        <f t="shared" si="25"/>
        <v>20130</v>
      </c>
      <c r="Q73" s="13">
        <f t="shared" si="21"/>
        <v>100</v>
      </c>
      <c r="R73" s="13">
        <f t="shared" si="26"/>
        <v>380</v>
      </c>
      <c r="S73" s="14">
        <f t="shared" si="27"/>
        <v>280</v>
      </c>
      <c r="T73" s="14">
        <f t="shared" si="28"/>
        <v>18828</v>
      </c>
      <c r="U73" s="67">
        <f t="shared" si="22"/>
        <v>100</v>
      </c>
      <c r="V73" s="67">
        <f t="shared" si="29"/>
        <v>210</v>
      </c>
      <c r="W73" s="67">
        <f t="shared" si="30"/>
        <v>110</v>
      </c>
      <c r="X73" s="67">
        <f t="shared" si="31"/>
        <v>7646</v>
      </c>
    </row>
    <row r="74" spans="2:24" x14ac:dyDescent="0.25">
      <c r="B74" s="15">
        <v>70</v>
      </c>
      <c r="C74" s="6">
        <v>43159</v>
      </c>
      <c r="D74" s="7">
        <v>0.52361111111111114</v>
      </c>
      <c r="E74" s="111" t="s">
        <v>17</v>
      </c>
      <c r="F74" s="9" t="s">
        <v>56</v>
      </c>
      <c r="G74" s="15">
        <v>1</v>
      </c>
      <c r="H74" s="9">
        <v>3</v>
      </c>
      <c r="I74" s="9" t="s">
        <v>126</v>
      </c>
      <c r="J74" s="9" t="s">
        <v>20</v>
      </c>
      <c r="K74" s="108">
        <v>1.9</v>
      </c>
      <c r="L74" s="109">
        <v>1.5</v>
      </c>
      <c r="M74" s="50">
        <f t="shared" si="20"/>
        <v>200</v>
      </c>
      <c r="N74" s="50">
        <f t="shared" si="23"/>
        <v>380</v>
      </c>
      <c r="O74" s="50">
        <f t="shared" si="24"/>
        <v>180</v>
      </c>
      <c r="P74" s="51">
        <f t="shared" si="25"/>
        <v>20310</v>
      </c>
      <c r="Q74" s="13">
        <f t="shared" si="21"/>
        <v>100</v>
      </c>
      <c r="R74" s="13" t="str">
        <f t="shared" si="26"/>
        <v/>
      </c>
      <c r="S74" s="14">
        <f t="shared" si="27"/>
        <v>-100</v>
      </c>
      <c r="T74" s="14">
        <f t="shared" si="28"/>
        <v>18728</v>
      </c>
      <c r="U74" s="67">
        <f t="shared" si="22"/>
        <v>100</v>
      </c>
      <c r="V74" s="67" t="str">
        <f t="shared" si="29"/>
        <v/>
      </c>
      <c r="W74" s="67">
        <f t="shared" si="30"/>
        <v>-100</v>
      </c>
      <c r="X74" s="67">
        <f t="shared" si="31"/>
        <v>7546</v>
      </c>
    </row>
    <row r="75" spans="2:24" x14ac:dyDescent="0.25">
      <c r="B75" s="15">
        <v>71</v>
      </c>
      <c r="C75" s="6">
        <v>43167</v>
      </c>
      <c r="D75" s="7">
        <v>0.72916666666666663</v>
      </c>
      <c r="E75" s="111" t="s">
        <v>17</v>
      </c>
      <c r="F75" s="9" t="s">
        <v>127</v>
      </c>
      <c r="G75" s="15">
        <v>8</v>
      </c>
      <c r="H75" s="9">
        <v>3</v>
      </c>
      <c r="I75" s="9" t="s">
        <v>128</v>
      </c>
      <c r="J75" s="9"/>
      <c r="K75" s="108"/>
      <c r="L75" s="109"/>
      <c r="M75" s="50">
        <f t="shared" si="20"/>
        <v>200</v>
      </c>
      <c r="N75" s="50" t="str">
        <f t="shared" si="23"/>
        <v/>
      </c>
      <c r="O75" s="50">
        <f t="shared" si="24"/>
        <v>-200</v>
      </c>
      <c r="P75" s="51">
        <f t="shared" si="25"/>
        <v>20110</v>
      </c>
      <c r="Q75" s="13">
        <f t="shared" si="21"/>
        <v>100</v>
      </c>
      <c r="R75" s="13" t="str">
        <f t="shared" si="26"/>
        <v/>
      </c>
      <c r="S75" s="14">
        <f t="shared" si="27"/>
        <v>-100</v>
      </c>
      <c r="T75" s="14">
        <f t="shared" si="28"/>
        <v>18628</v>
      </c>
      <c r="U75" s="67">
        <f t="shared" si="22"/>
        <v>100</v>
      </c>
      <c r="V75" s="67" t="str">
        <f t="shared" si="29"/>
        <v/>
      </c>
      <c r="W75" s="67">
        <f t="shared" si="30"/>
        <v>-100</v>
      </c>
      <c r="X75" s="67">
        <f t="shared" si="31"/>
        <v>7446</v>
      </c>
    </row>
    <row r="76" spans="2:24" x14ac:dyDescent="0.25">
      <c r="B76" s="15">
        <v>72</v>
      </c>
      <c r="C76" s="6">
        <v>43169</v>
      </c>
      <c r="D76" s="7">
        <v>0.55902777777777779</v>
      </c>
      <c r="E76" s="112" t="s">
        <v>233</v>
      </c>
      <c r="F76" s="9" t="s">
        <v>24</v>
      </c>
      <c r="G76" s="15">
        <v>3</v>
      </c>
      <c r="H76" s="9">
        <v>12</v>
      </c>
      <c r="I76" s="9" t="s">
        <v>239</v>
      </c>
      <c r="J76" s="9" t="s">
        <v>28</v>
      </c>
      <c r="K76" s="108"/>
      <c r="L76" s="109">
        <v>1.8</v>
      </c>
      <c r="M76" s="50">
        <f t="shared" si="20"/>
        <v>200</v>
      </c>
      <c r="N76" s="50" t="str">
        <f t="shared" si="23"/>
        <v/>
      </c>
      <c r="O76" s="50">
        <f t="shared" si="24"/>
        <v>-200</v>
      </c>
      <c r="P76" s="51">
        <f t="shared" si="25"/>
        <v>19910</v>
      </c>
      <c r="Q76" s="13">
        <f t="shared" si="21"/>
        <v>100</v>
      </c>
      <c r="R76" s="13" t="str">
        <f t="shared" si="26"/>
        <v/>
      </c>
      <c r="S76" s="14">
        <f t="shared" si="27"/>
        <v>-100</v>
      </c>
      <c r="T76" s="14">
        <f t="shared" si="28"/>
        <v>18528</v>
      </c>
      <c r="U76" s="67">
        <f t="shared" si="22"/>
        <v>100</v>
      </c>
      <c r="V76" s="67">
        <f t="shared" si="29"/>
        <v>270</v>
      </c>
      <c r="W76" s="67">
        <f t="shared" si="30"/>
        <v>170</v>
      </c>
      <c r="X76" s="67">
        <f t="shared" si="31"/>
        <v>7616</v>
      </c>
    </row>
    <row r="77" spans="2:24" x14ac:dyDescent="0.25">
      <c r="B77" s="15">
        <v>73</v>
      </c>
      <c r="C77" s="6">
        <v>43169</v>
      </c>
      <c r="D77" s="7">
        <v>0.77083333333333337</v>
      </c>
      <c r="E77" s="111" t="s">
        <v>17</v>
      </c>
      <c r="F77" s="9" t="s">
        <v>50</v>
      </c>
      <c r="G77" s="15">
        <v>9</v>
      </c>
      <c r="H77" s="9">
        <v>9</v>
      </c>
      <c r="I77" s="9" t="s">
        <v>129</v>
      </c>
      <c r="J77" s="9" t="s">
        <v>20</v>
      </c>
      <c r="K77" s="108">
        <v>1.75</v>
      </c>
      <c r="L77" s="109">
        <v>1.5</v>
      </c>
      <c r="M77" s="50">
        <f t="shared" si="20"/>
        <v>200</v>
      </c>
      <c r="N77" s="50">
        <f t="shared" si="23"/>
        <v>350</v>
      </c>
      <c r="O77" s="50">
        <f t="shared" si="24"/>
        <v>150</v>
      </c>
      <c r="P77" s="51">
        <f t="shared" si="25"/>
        <v>20060</v>
      </c>
      <c r="Q77" s="13">
        <f t="shared" si="21"/>
        <v>100</v>
      </c>
      <c r="R77" s="13" t="str">
        <f t="shared" si="26"/>
        <v/>
      </c>
      <c r="S77" s="14">
        <f t="shared" si="27"/>
        <v>-100</v>
      </c>
      <c r="T77" s="14">
        <f t="shared" si="28"/>
        <v>18428</v>
      </c>
      <c r="U77" s="67">
        <f t="shared" si="22"/>
        <v>100</v>
      </c>
      <c r="V77" s="67">
        <f t="shared" si="29"/>
        <v>195</v>
      </c>
      <c r="W77" s="67">
        <f t="shared" si="30"/>
        <v>95</v>
      </c>
      <c r="X77" s="67">
        <f t="shared" si="31"/>
        <v>7711</v>
      </c>
    </row>
    <row r="78" spans="2:24" x14ac:dyDescent="0.25">
      <c r="B78" s="15">
        <v>74</v>
      </c>
      <c r="C78" s="6">
        <v>43174</v>
      </c>
      <c r="D78" s="7">
        <v>0.60069444444444442</v>
      </c>
      <c r="E78" s="111" t="s">
        <v>17</v>
      </c>
      <c r="F78" s="9" t="s">
        <v>130</v>
      </c>
      <c r="G78" s="15">
        <v>2</v>
      </c>
      <c r="H78" s="9">
        <v>1</v>
      </c>
      <c r="I78" s="9" t="s">
        <v>131</v>
      </c>
      <c r="J78" s="9" t="s">
        <v>23</v>
      </c>
      <c r="K78" s="108"/>
      <c r="L78" s="109">
        <v>1.3</v>
      </c>
      <c r="M78" s="50">
        <f t="shared" si="20"/>
        <v>200</v>
      </c>
      <c r="N78" s="50" t="str">
        <f t="shared" si="23"/>
        <v/>
      </c>
      <c r="O78" s="50">
        <f t="shared" si="24"/>
        <v>-200</v>
      </c>
      <c r="P78" s="51">
        <f t="shared" si="25"/>
        <v>19860</v>
      </c>
      <c r="Q78" s="13">
        <f t="shared" si="21"/>
        <v>100</v>
      </c>
      <c r="R78" s="13" t="str">
        <f t="shared" si="26"/>
        <v/>
      </c>
      <c r="S78" s="14">
        <f t="shared" si="27"/>
        <v>-100</v>
      </c>
      <c r="T78" s="14">
        <f t="shared" si="28"/>
        <v>18328</v>
      </c>
      <c r="U78" s="67">
        <f t="shared" si="22"/>
        <v>100</v>
      </c>
      <c r="V78" s="67">
        <f t="shared" si="29"/>
        <v>208</v>
      </c>
      <c r="W78" s="67">
        <f t="shared" si="30"/>
        <v>108</v>
      </c>
      <c r="X78" s="67">
        <f t="shared" si="31"/>
        <v>7819</v>
      </c>
    </row>
    <row r="79" spans="2:24" x14ac:dyDescent="0.25">
      <c r="B79" s="15">
        <v>75</v>
      </c>
      <c r="C79" s="6">
        <v>43176</v>
      </c>
      <c r="D79" s="7">
        <v>0.63194444444444442</v>
      </c>
      <c r="E79" s="112" t="s">
        <v>233</v>
      </c>
      <c r="F79" s="9" t="s">
        <v>24</v>
      </c>
      <c r="G79" s="15">
        <v>5</v>
      </c>
      <c r="H79" s="9">
        <v>2</v>
      </c>
      <c r="I79" s="9" t="s">
        <v>240</v>
      </c>
      <c r="J79" s="9" t="s">
        <v>20</v>
      </c>
      <c r="K79" s="108">
        <v>3</v>
      </c>
      <c r="L79" s="109">
        <v>1.6</v>
      </c>
      <c r="M79" s="50">
        <f t="shared" si="20"/>
        <v>200</v>
      </c>
      <c r="N79" s="50">
        <f t="shared" si="23"/>
        <v>600</v>
      </c>
      <c r="O79" s="50">
        <f t="shared" si="24"/>
        <v>400</v>
      </c>
      <c r="P79" s="51">
        <f t="shared" si="25"/>
        <v>20260</v>
      </c>
      <c r="Q79" s="13">
        <f t="shared" si="21"/>
        <v>100</v>
      </c>
      <c r="R79" s="13" t="str">
        <f t="shared" si="26"/>
        <v/>
      </c>
      <c r="S79" s="14">
        <f t="shared" si="27"/>
        <v>-100</v>
      </c>
      <c r="T79" s="14">
        <f t="shared" si="28"/>
        <v>18228</v>
      </c>
      <c r="U79" s="67">
        <f t="shared" si="22"/>
        <v>100</v>
      </c>
      <c r="V79" s="67" t="str">
        <f t="shared" si="29"/>
        <v/>
      </c>
      <c r="W79" s="67">
        <f t="shared" si="30"/>
        <v>-100</v>
      </c>
      <c r="X79" s="67">
        <f t="shared" si="31"/>
        <v>7719</v>
      </c>
    </row>
    <row r="80" spans="2:24" x14ac:dyDescent="0.25">
      <c r="B80" s="15">
        <v>76</v>
      </c>
      <c r="C80" s="6">
        <v>43176</v>
      </c>
      <c r="D80" s="7">
        <v>0.6875</v>
      </c>
      <c r="E80" s="112" t="s">
        <v>233</v>
      </c>
      <c r="F80" s="9" t="s">
        <v>24</v>
      </c>
      <c r="G80" s="15">
        <v>7</v>
      </c>
      <c r="H80" s="9">
        <v>12</v>
      </c>
      <c r="I80" s="9" t="s">
        <v>241</v>
      </c>
      <c r="J80" s="9"/>
      <c r="K80" s="108"/>
      <c r="L80" s="109"/>
      <c r="M80" s="50">
        <f t="shared" si="20"/>
        <v>200</v>
      </c>
      <c r="N80" s="50" t="str">
        <f t="shared" si="23"/>
        <v/>
      </c>
      <c r="O80" s="50">
        <f t="shared" si="24"/>
        <v>-200</v>
      </c>
      <c r="P80" s="51">
        <f t="shared" si="25"/>
        <v>20060</v>
      </c>
      <c r="Q80" s="13">
        <f t="shared" si="21"/>
        <v>100</v>
      </c>
      <c r="R80" s="13" t="str">
        <f t="shared" si="26"/>
        <v/>
      </c>
      <c r="S80" s="14">
        <f t="shared" si="27"/>
        <v>-100</v>
      </c>
      <c r="T80" s="14">
        <f t="shared" si="28"/>
        <v>18128</v>
      </c>
      <c r="U80" s="67">
        <f t="shared" si="22"/>
        <v>100</v>
      </c>
      <c r="V80" s="67" t="str">
        <f t="shared" si="29"/>
        <v/>
      </c>
      <c r="W80" s="67">
        <f t="shared" si="30"/>
        <v>-100</v>
      </c>
      <c r="X80" s="67">
        <f t="shared" si="31"/>
        <v>7619</v>
      </c>
    </row>
    <row r="81" spans="2:24" x14ac:dyDescent="0.25">
      <c r="B81" s="15">
        <v>77</v>
      </c>
      <c r="C81" s="6">
        <v>43179</v>
      </c>
      <c r="D81" s="7">
        <v>0.70138888888888884</v>
      </c>
      <c r="E81" s="111" t="s">
        <v>17</v>
      </c>
      <c r="F81" s="9" t="s">
        <v>132</v>
      </c>
      <c r="G81" s="15">
        <v>6</v>
      </c>
      <c r="H81" s="9">
        <v>2</v>
      </c>
      <c r="I81" s="9" t="s">
        <v>133</v>
      </c>
      <c r="J81" s="9" t="s">
        <v>23</v>
      </c>
      <c r="K81" s="108"/>
      <c r="L81" s="109">
        <v>1.04</v>
      </c>
      <c r="M81" s="50">
        <f t="shared" si="20"/>
        <v>200</v>
      </c>
      <c r="N81" s="50" t="str">
        <f t="shared" si="23"/>
        <v/>
      </c>
      <c r="O81" s="50">
        <f t="shared" si="24"/>
        <v>-200</v>
      </c>
      <c r="P81" s="51">
        <f t="shared" si="25"/>
        <v>19860</v>
      </c>
      <c r="Q81" s="13">
        <f t="shared" si="21"/>
        <v>100</v>
      </c>
      <c r="R81" s="13" t="str">
        <f t="shared" si="26"/>
        <v/>
      </c>
      <c r="S81" s="14">
        <f t="shared" si="27"/>
        <v>-100</v>
      </c>
      <c r="T81" s="14">
        <f t="shared" si="28"/>
        <v>18028</v>
      </c>
      <c r="U81" s="67">
        <f t="shared" si="22"/>
        <v>100</v>
      </c>
      <c r="V81" s="67">
        <f t="shared" si="29"/>
        <v>135.20000000000002</v>
      </c>
      <c r="W81" s="67">
        <f t="shared" si="30"/>
        <v>35.200000000000017</v>
      </c>
      <c r="X81" s="67">
        <f t="shared" si="31"/>
        <v>7654.2</v>
      </c>
    </row>
    <row r="82" spans="2:24" x14ac:dyDescent="0.25">
      <c r="B82" s="15">
        <v>78</v>
      </c>
      <c r="C82" s="6">
        <v>43181</v>
      </c>
      <c r="D82" s="7">
        <v>0.55555555555555558</v>
      </c>
      <c r="E82" s="111" t="s">
        <v>17</v>
      </c>
      <c r="F82" s="9" t="s">
        <v>134</v>
      </c>
      <c r="G82" s="15">
        <v>1</v>
      </c>
      <c r="H82" s="9">
        <v>2</v>
      </c>
      <c r="I82" s="9" t="s">
        <v>135</v>
      </c>
      <c r="J82" s="9" t="s">
        <v>28</v>
      </c>
      <c r="K82" s="108"/>
      <c r="L82" s="109">
        <v>1.3</v>
      </c>
      <c r="M82" s="50">
        <f t="shared" si="20"/>
        <v>200</v>
      </c>
      <c r="N82" s="50" t="str">
        <f t="shared" si="23"/>
        <v/>
      </c>
      <c r="O82" s="50">
        <f t="shared" si="24"/>
        <v>-200</v>
      </c>
      <c r="P82" s="51">
        <f t="shared" si="25"/>
        <v>19660</v>
      </c>
      <c r="Q82" s="13">
        <f t="shared" si="21"/>
        <v>100</v>
      </c>
      <c r="R82" s="13" t="str">
        <f t="shared" si="26"/>
        <v/>
      </c>
      <c r="S82" s="14">
        <f t="shared" si="27"/>
        <v>-100</v>
      </c>
      <c r="T82" s="14">
        <f t="shared" si="28"/>
        <v>17928</v>
      </c>
      <c r="U82" s="67">
        <f t="shared" si="22"/>
        <v>100</v>
      </c>
      <c r="V82" s="67">
        <f t="shared" si="29"/>
        <v>416</v>
      </c>
      <c r="W82" s="67">
        <f t="shared" si="30"/>
        <v>316</v>
      </c>
      <c r="X82" s="67">
        <f t="shared" si="31"/>
        <v>7970.2</v>
      </c>
    </row>
    <row r="83" spans="2:24" x14ac:dyDescent="0.25">
      <c r="B83" s="15">
        <v>79</v>
      </c>
      <c r="C83" s="6">
        <v>43182</v>
      </c>
      <c r="D83" s="7">
        <v>0.89583333333333337</v>
      </c>
      <c r="E83" s="112" t="s">
        <v>232</v>
      </c>
      <c r="F83" s="9" t="s">
        <v>136</v>
      </c>
      <c r="G83" s="15">
        <v>7</v>
      </c>
      <c r="H83" s="9">
        <v>2</v>
      </c>
      <c r="I83" s="9" t="s">
        <v>137</v>
      </c>
      <c r="J83" s="9" t="s">
        <v>20</v>
      </c>
      <c r="K83" s="108">
        <v>10</v>
      </c>
      <c r="L83" s="109">
        <v>3.2</v>
      </c>
      <c r="M83" s="50">
        <f t="shared" si="20"/>
        <v>200</v>
      </c>
      <c r="N83" s="50">
        <f t="shared" si="23"/>
        <v>2000</v>
      </c>
      <c r="O83" s="50">
        <f t="shared" si="24"/>
        <v>1800</v>
      </c>
      <c r="P83" s="51">
        <f t="shared" si="25"/>
        <v>21460</v>
      </c>
      <c r="Q83" s="13">
        <f t="shared" si="21"/>
        <v>100</v>
      </c>
      <c r="R83" s="13" t="str">
        <f t="shared" si="26"/>
        <v/>
      </c>
      <c r="S83" s="14">
        <f t="shared" si="27"/>
        <v>-100</v>
      </c>
      <c r="T83" s="14">
        <f t="shared" si="28"/>
        <v>17828</v>
      </c>
      <c r="U83" s="67">
        <f t="shared" si="22"/>
        <v>100</v>
      </c>
      <c r="V83" s="67" t="str">
        <f t="shared" si="29"/>
        <v/>
      </c>
      <c r="W83" s="67">
        <f t="shared" si="30"/>
        <v>-100</v>
      </c>
      <c r="X83" s="67">
        <f t="shared" si="31"/>
        <v>7870.2</v>
      </c>
    </row>
    <row r="84" spans="2:24" x14ac:dyDescent="0.25">
      <c r="B84" s="15">
        <v>80</v>
      </c>
      <c r="C84" s="6">
        <v>43183</v>
      </c>
      <c r="D84" s="7">
        <v>0.60069444444444442</v>
      </c>
      <c r="E84" s="112" t="s">
        <v>233</v>
      </c>
      <c r="F84" s="9" t="s">
        <v>234</v>
      </c>
      <c r="G84" s="15">
        <v>4</v>
      </c>
      <c r="H84" s="9">
        <v>5</v>
      </c>
      <c r="I84" s="9" t="s">
        <v>242</v>
      </c>
      <c r="J84" s="9"/>
      <c r="K84" s="108"/>
      <c r="L84" s="109"/>
      <c r="M84" s="50">
        <f t="shared" si="20"/>
        <v>200</v>
      </c>
      <c r="N84" s="50" t="str">
        <f t="shared" si="23"/>
        <v/>
      </c>
      <c r="O84" s="50">
        <f t="shared" si="24"/>
        <v>-200</v>
      </c>
      <c r="P84" s="51">
        <f t="shared" si="25"/>
        <v>21260</v>
      </c>
      <c r="Q84" s="13">
        <f t="shared" si="21"/>
        <v>100</v>
      </c>
      <c r="R84" s="13" t="str">
        <f t="shared" si="26"/>
        <v/>
      </c>
      <c r="S84" s="14">
        <f t="shared" si="27"/>
        <v>-100</v>
      </c>
      <c r="T84" s="14">
        <f t="shared" si="28"/>
        <v>17728</v>
      </c>
      <c r="U84" s="67">
        <f t="shared" si="22"/>
        <v>100</v>
      </c>
      <c r="V84" s="67" t="str">
        <f t="shared" si="29"/>
        <v/>
      </c>
      <c r="W84" s="67">
        <f t="shared" si="30"/>
        <v>-100</v>
      </c>
      <c r="X84" s="67">
        <f t="shared" si="31"/>
        <v>7770.2</v>
      </c>
    </row>
    <row r="85" spans="2:24" x14ac:dyDescent="0.25">
      <c r="B85" s="15">
        <v>81</v>
      </c>
      <c r="C85" s="6">
        <v>43188</v>
      </c>
      <c r="D85" s="7">
        <v>0.70486111111111116</v>
      </c>
      <c r="E85" s="111" t="s">
        <v>17</v>
      </c>
      <c r="F85" s="9" t="s">
        <v>82</v>
      </c>
      <c r="G85" s="15">
        <v>7</v>
      </c>
      <c r="H85" s="9">
        <v>3</v>
      </c>
      <c r="I85" s="9" t="s">
        <v>138</v>
      </c>
      <c r="J85" s="9" t="s">
        <v>20</v>
      </c>
      <c r="K85" s="108">
        <v>2.8</v>
      </c>
      <c r="L85" s="109">
        <v>1.1000000000000001</v>
      </c>
      <c r="M85" s="50">
        <f t="shared" si="20"/>
        <v>200</v>
      </c>
      <c r="N85" s="50">
        <f t="shared" si="23"/>
        <v>560</v>
      </c>
      <c r="O85" s="50">
        <f t="shared" si="24"/>
        <v>360</v>
      </c>
      <c r="P85" s="51">
        <f t="shared" si="25"/>
        <v>21620</v>
      </c>
      <c r="Q85" s="13">
        <f t="shared" si="21"/>
        <v>100</v>
      </c>
      <c r="R85" s="13">
        <f t="shared" si="26"/>
        <v>1428</v>
      </c>
      <c r="S85" s="14">
        <f t="shared" si="27"/>
        <v>1328</v>
      </c>
      <c r="T85" s="14">
        <f t="shared" si="28"/>
        <v>19056</v>
      </c>
      <c r="U85" s="67">
        <f t="shared" si="22"/>
        <v>100</v>
      </c>
      <c r="V85" s="67">
        <f t="shared" si="29"/>
        <v>209.00000000000003</v>
      </c>
      <c r="W85" s="67">
        <f t="shared" si="30"/>
        <v>109.00000000000003</v>
      </c>
      <c r="X85" s="67">
        <f t="shared" si="31"/>
        <v>7879.2</v>
      </c>
    </row>
    <row r="86" spans="2:24" x14ac:dyDescent="0.25">
      <c r="B86" s="15">
        <v>82</v>
      </c>
      <c r="C86" s="6">
        <v>43190</v>
      </c>
      <c r="D86" s="7">
        <v>0.55902777777777779</v>
      </c>
      <c r="E86" s="112" t="s">
        <v>232</v>
      </c>
      <c r="F86" s="9" t="s">
        <v>86</v>
      </c>
      <c r="G86" s="15">
        <v>2</v>
      </c>
      <c r="H86" s="9">
        <v>3</v>
      </c>
      <c r="I86" s="9" t="s">
        <v>139</v>
      </c>
      <c r="J86" s="9" t="s">
        <v>20</v>
      </c>
      <c r="K86" s="108">
        <v>5.0999999999999996</v>
      </c>
      <c r="L86" s="109">
        <v>1.9</v>
      </c>
      <c r="M86" s="50">
        <f t="shared" si="20"/>
        <v>200</v>
      </c>
      <c r="N86" s="50">
        <f t="shared" si="23"/>
        <v>1019.9999999999999</v>
      </c>
      <c r="O86" s="50">
        <f t="shared" si="24"/>
        <v>819.99999999999989</v>
      </c>
      <c r="P86" s="51">
        <f t="shared" si="25"/>
        <v>22440</v>
      </c>
      <c r="Q86" s="13">
        <f t="shared" si="21"/>
        <v>100</v>
      </c>
      <c r="R86" s="13" t="str">
        <f t="shared" si="26"/>
        <v/>
      </c>
      <c r="S86" s="14">
        <f t="shared" si="27"/>
        <v>-100</v>
      </c>
      <c r="T86" s="14">
        <f t="shared" si="28"/>
        <v>18956</v>
      </c>
      <c r="U86" s="67">
        <f t="shared" si="22"/>
        <v>100</v>
      </c>
      <c r="V86" s="67" t="str">
        <f t="shared" si="29"/>
        <v/>
      </c>
      <c r="W86" s="67">
        <f t="shared" si="30"/>
        <v>-100</v>
      </c>
      <c r="X86" s="67">
        <f t="shared" si="31"/>
        <v>7779.2</v>
      </c>
    </row>
    <row r="87" spans="2:24" x14ac:dyDescent="0.25">
      <c r="B87" s="15">
        <v>83</v>
      </c>
      <c r="C87" s="6">
        <v>43197</v>
      </c>
      <c r="D87" s="7">
        <v>0.57361111111111118</v>
      </c>
      <c r="E87" s="111" t="s">
        <v>17</v>
      </c>
      <c r="F87" s="9" t="s">
        <v>50</v>
      </c>
      <c r="G87" s="15">
        <v>3</v>
      </c>
      <c r="H87" s="9">
        <v>1</v>
      </c>
      <c r="I87" s="9" t="s">
        <v>140</v>
      </c>
      <c r="J87" s="9"/>
      <c r="K87" s="108"/>
      <c r="L87" s="109"/>
      <c r="M87" s="50">
        <f t="shared" si="20"/>
        <v>200</v>
      </c>
      <c r="N87" s="50" t="str">
        <f t="shared" si="23"/>
        <v/>
      </c>
      <c r="O87" s="50">
        <f t="shared" si="24"/>
        <v>-200</v>
      </c>
      <c r="P87" s="51">
        <f t="shared" si="25"/>
        <v>22240</v>
      </c>
      <c r="Q87" s="13">
        <f t="shared" si="21"/>
        <v>100</v>
      </c>
      <c r="R87" s="13" t="str">
        <f t="shared" si="26"/>
        <v/>
      </c>
      <c r="S87" s="14">
        <f t="shared" si="27"/>
        <v>-100</v>
      </c>
      <c r="T87" s="14">
        <f t="shared" si="28"/>
        <v>18856</v>
      </c>
      <c r="U87" s="67">
        <f t="shared" si="22"/>
        <v>100</v>
      </c>
      <c r="V87" s="67" t="str">
        <f t="shared" si="29"/>
        <v/>
      </c>
      <c r="W87" s="67">
        <f t="shared" si="30"/>
        <v>-100</v>
      </c>
      <c r="X87" s="67">
        <f t="shared" si="31"/>
        <v>7679.2</v>
      </c>
    </row>
    <row r="88" spans="2:24" x14ac:dyDescent="0.25">
      <c r="B88" s="15">
        <v>84</v>
      </c>
      <c r="C88" s="6">
        <v>43204</v>
      </c>
      <c r="D88" s="7">
        <v>0.69791666666666663</v>
      </c>
      <c r="E88" s="112" t="s">
        <v>233</v>
      </c>
      <c r="F88" s="9" t="s">
        <v>86</v>
      </c>
      <c r="G88" s="15">
        <v>8</v>
      </c>
      <c r="H88" s="9">
        <v>1</v>
      </c>
      <c r="I88" s="9" t="s">
        <v>243</v>
      </c>
      <c r="J88" s="9"/>
      <c r="K88" s="108"/>
      <c r="L88" s="109"/>
      <c r="M88" s="50">
        <f t="shared" si="20"/>
        <v>200</v>
      </c>
      <c r="N88" s="50" t="str">
        <f t="shared" si="23"/>
        <v/>
      </c>
      <c r="O88" s="50">
        <f t="shared" si="24"/>
        <v>-200</v>
      </c>
      <c r="P88" s="51">
        <f t="shared" si="25"/>
        <v>22040</v>
      </c>
      <c r="Q88" s="13">
        <f t="shared" si="21"/>
        <v>100</v>
      </c>
      <c r="R88" s="13" t="str">
        <f t="shared" si="26"/>
        <v/>
      </c>
      <c r="S88" s="14">
        <f t="shared" si="27"/>
        <v>-100</v>
      </c>
      <c r="T88" s="14">
        <f t="shared" si="28"/>
        <v>18756</v>
      </c>
      <c r="U88" s="67">
        <f t="shared" si="22"/>
        <v>100</v>
      </c>
      <c r="V88" s="67" t="str">
        <f t="shared" si="29"/>
        <v/>
      </c>
      <c r="W88" s="67">
        <f t="shared" si="30"/>
        <v>-100</v>
      </c>
      <c r="X88" s="67">
        <f t="shared" si="31"/>
        <v>7579.2</v>
      </c>
    </row>
    <row r="89" spans="2:24" x14ac:dyDescent="0.25">
      <c r="B89" s="15">
        <v>85</v>
      </c>
      <c r="C89" s="6">
        <v>43207</v>
      </c>
      <c r="D89" s="7">
        <v>0.67013888888888884</v>
      </c>
      <c r="E89" s="111" t="s">
        <v>17</v>
      </c>
      <c r="F89" s="9" t="s">
        <v>18</v>
      </c>
      <c r="G89" s="15">
        <v>6</v>
      </c>
      <c r="H89" s="9">
        <v>1</v>
      </c>
      <c r="I89" s="9" t="s">
        <v>141</v>
      </c>
      <c r="J89" s="9" t="s">
        <v>20</v>
      </c>
      <c r="K89" s="108">
        <v>1.7</v>
      </c>
      <c r="L89" s="109">
        <v>1.3</v>
      </c>
      <c r="M89" s="50">
        <f t="shared" si="20"/>
        <v>200</v>
      </c>
      <c r="N89" s="50">
        <f t="shared" si="23"/>
        <v>340</v>
      </c>
      <c r="O89" s="50">
        <f t="shared" si="24"/>
        <v>140</v>
      </c>
      <c r="P89" s="51">
        <f t="shared" si="25"/>
        <v>22180</v>
      </c>
      <c r="Q89" s="13">
        <f t="shared" si="21"/>
        <v>100</v>
      </c>
      <c r="R89" s="13" t="str">
        <f t="shared" si="26"/>
        <v/>
      </c>
      <c r="S89" s="14">
        <f t="shared" si="27"/>
        <v>-100</v>
      </c>
      <c r="T89" s="14">
        <f t="shared" si="28"/>
        <v>18656</v>
      </c>
      <c r="U89" s="67">
        <f t="shared" si="22"/>
        <v>100</v>
      </c>
      <c r="V89" s="67">
        <f t="shared" si="29"/>
        <v>247</v>
      </c>
      <c r="W89" s="67">
        <f t="shared" si="30"/>
        <v>147</v>
      </c>
      <c r="X89" s="67">
        <f t="shared" si="31"/>
        <v>7726.2</v>
      </c>
    </row>
    <row r="90" spans="2:24" x14ac:dyDescent="0.25">
      <c r="B90" s="15">
        <v>86</v>
      </c>
      <c r="C90" s="6">
        <v>43211</v>
      </c>
      <c r="D90" s="7">
        <v>0.66319444444444442</v>
      </c>
      <c r="E90" s="112" t="s">
        <v>232</v>
      </c>
      <c r="F90" s="9" t="s">
        <v>86</v>
      </c>
      <c r="G90" s="15">
        <v>7</v>
      </c>
      <c r="H90" s="9">
        <v>3</v>
      </c>
      <c r="I90" s="9" t="s">
        <v>223</v>
      </c>
      <c r="J90" s="9" t="s">
        <v>23</v>
      </c>
      <c r="K90" s="108"/>
      <c r="L90" s="109">
        <v>1.9</v>
      </c>
      <c r="M90" s="50">
        <f t="shared" si="20"/>
        <v>200</v>
      </c>
      <c r="N90" s="50" t="str">
        <f t="shared" si="23"/>
        <v/>
      </c>
      <c r="O90" s="50">
        <f t="shared" si="24"/>
        <v>-200</v>
      </c>
      <c r="P90" s="51">
        <f t="shared" si="25"/>
        <v>21980</v>
      </c>
      <c r="Q90" s="13">
        <f t="shared" si="21"/>
        <v>100</v>
      </c>
      <c r="R90" s="13" t="str">
        <f t="shared" si="26"/>
        <v/>
      </c>
      <c r="S90" s="14">
        <f t="shared" si="27"/>
        <v>-100</v>
      </c>
      <c r="T90" s="14">
        <f t="shared" si="28"/>
        <v>18556</v>
      </c>
      <c r="U90" s="67">
        <f t="shared" si="22"/>
        <v>100</v>
      </c>
      <c r="V90" s="67">
        <f t="shared" si="29"/>
        <v>266</v>
      </c>
      <c r="W90" s="67">
        <f t="shared" si="30"/>
        <v>166</v>
      </c>
      <c r="X90" s="67">
        <f t="shared" si="31"/>
        <v>7892.2</v>
      </c>
    </row>
    <row r="91" spans="2:24" x14ac:dyDescent="0.25">
      <c r="B91" s="15">
        <v>87</v>
      </c>
      <c r="C91" s="6">
        <v>43211</v>
      </c>
      <c r="D91" s="7">
        <v>0.69097222222222221</v>
      </c>
      <c r="E91" s="112" t="s">
        <v>232</v>
      </c>
      <c r="F91" s="9" t="s">
        <v>86</v>
      </c>
      <c r="G91" s="15">
        <v>8</v>
      </c>
      <c r="H91" s="9">
        <v>2</v>
      </c>
      <c r="I91" s="9" t="s">
        <v>67</v>
      </c>
      <c r="J91" s="9" t="s">
        <v>20</v>
      </c>
      <c r="K91" s="108">
        <v>2.2999999999999998</v>
      </c>
      <c r="L91" s="109">
        <v>1.4</v>
      </c>
      <c r="M91" s="50">
        <f t="shared" si="20"/>
        <v>200</v>
      </c>
      <c r="N91" s="50">
        <f t="shared" si="23"/>
        <v>459.99999999999994</v>
      </c>
      <c r="O91" s="50">
        <f t="shared" si="24"/>
        <v>259.99999999999994</v>
      </c>
      <c r="P91" s="51">
        <f t="shared" si="25"/>
        <v>22240</v>
      </c>
      <c r="Q91" s="13">
        <f t="shared" si="21"/>
        <v>100</v>
      </c>
      <c r="R91" s="13">
        <f t="shared" si="26"/>
        <v>1264.9999999999998</v>
      </c>
      <c r="S91" s="14">
        <f t="shared" si="27"/>
        <v>1164.9999999999998</v>
      </c>
      <c r="T91" s="14">
        <f t="shared" si="28"/>
        <v>19721</v>
      </c>
      <c r="U91" s="67">
        <f t="shared" si="22"/>
        <v>100</v>
      </c>
      <c r="V91" s="67">
        <f t="shared" si="29"/>
        <v>238</v>
      </c>
      <c r="W91" s="67">
        <f t="shared" si="30"/>
        <v>138</v>
      </c>
      <c r="X91" s="67">
        <f t="shared" si="31"/>
        <v>8030.2</v>
      </c>
    </row>
    <row r="92" spans="2:24" x14ac:dyDescent="0.25">
      <c r="B92" s="15">
        <v>88</v>
      </c>
      <c r="C92" s="6">
        <v>43215</v>
      </c>
      <c r="D92" s="7">
        <v>0.56597222222222221</v>
      </c>
      <c r="E92" s="112" t="s">
        <v>232</v>
      </c>
      <c r="F92" s="9" t="s">
        <v>24</v>
      </c>
      <c r="G92" s="15">
        <v>2</v>
      </c>
      <c r="H92" s="9">
        <v>4</v>
      </c>
      <c r="I92" s="9" t="s">
        <v>224</v>
      </c>
      <c r="J92" s="9" t="s">
        <v>20</v>
      </c>
      <c r="K92" s="108">
        <v>5.5</v>
      </c>
      <c r="L92" s="109">
        <v>1.7</v>
      </c>
      <c r="M92" s="50">
        <f t="shared" si="20"/>
        <v>200</v>
      </c>
      <c r="N92" s="50">
        <f t="shared" si="23"/>
        <v>1100</v>
      </c>
      <c r="O92" s="50">
        <f t="shared" si="24"/>
        <v>900</v>
      </c>
      <c r="P92" s="51">
        <f t="shared" si="25"/>
        <v>23140</v>
      </c>
      <c r="Q92" s="13">
        <f t="shared" si="21"/>
        <v>100</v>
      </c>
      <c r="R92" s="13">
        <f t="shared" si="26"/>
        <v>2750</v>
      </c>
      <c r="S92" s="14">
        <f t="shared" si="27"/>
        <v>2650</v>
      </c>
      <c r="T92" s="14">
        <f t="shared" si="28"/>
        <v>22371</v>
      </c>
      <c r="U92" s="67">
        <f t="shared" si="22"/>
        <v>100</v>
      </c>
      <c r="V92" s="67">
        <f t="shared" si="29"/>
        <v>340</v>
      </c>
      <c r="W92" s="67">
        <f t="shared" si="30"/>
        <v>240</v>
      </c>
      <c r="X92" s="67">
        <f t="shared" si="31"/>
        <v>8270.2000000000007</v>
      </c>
    </row>
    <row r="93" spans="2:24" x14ac:dyDescent="0.25">
      <c r="B93" s="15">
        <v>89</v>
      </c>
      <c r="C93" s="6">
        <v>43218</v>
      </c>
      <c r="D93" s="7">
        <v>0.52777777777777779</v>
      </c>
      <c r="E93" s="112" t="s">
        <v>232</v>
      </c>
      <c r="F93" s="9" t="s">
        <v>86</v>
      </c>
      <c r="G93" s="15">
        <v>2</v>
      </c>
      <c r="H93" s="9">
        <v>6</v>
      </c>
      <c r="I93" s="9" t="s">
        <v>87</v>
      </c>
      <c r="J93" s="9" t="s">
        <v>20</v>
      </c>
      <c r="K93" s="108">
        <v>5</v>
      </c>
      <c r="L93" s="109">
        <v>2</v>
      </c>
      <c r="M93" s="50">
        <f t="shared" si="20"/>
        <v>200</v>
      </c>
      <c r="N93" s="50">
        <f t="shared" si="23"/>
        <v>1000</v>
      </c>
      <c r="O93" s="50">
        <f t="shared" si="24"/>
        <v>800</v>
      </c>
      <c r="P93" s="51">
        <f t="shared" si="25"/>
        <v>23940</v>
      </c>
      <c r="Q93" s="13">
        <f t="shared" si="21"/>
        <v>100</v>
      </c>
      <c r="R93" s="13">
        <f t="shared" si="26"/>
        <v>1700</v>
      </c>
      <c r="S93" s="14">
        <f t="shared" si="27"/>
        <v>1600</v>
      </c>
      <c r="T93" s="14">
        <f t="shared" si="28"/>
        <v>23971</v>
      </c>
      <c r="U93" s="67">
        <f t="shared" si="22"/>
        <v>100</v>
      </c>
      <c r="V93" s="67">
        <f t="shared" si="29"/>
        <v>300</v>
      </c>
      <c r="W93" s="67">
        <f t="shared" si="30"/>
        <v>200</v>
      </c>
      <c r="X93" s="67">
        <f t="shared" si="31"/>
        <v>8470.2000000000007</v>
      </c>
    </row>
    <row r="94" spans="2:24" x14ac:dyDescent="0.25">
      <c r="B94" s="15">
        <v>90</v>
      </c>
      <c r="C94" s="6">
        <v>43218</v>
      </c>
      <c r="D94" s="7">
        <v>0.63958333333333328</v>
      </c>
      <c r="E94" s="111" t="s">
        <v>17</v>
      </c>
      <c r="F94" s="9" t="s">
        <v>50</v>
      </c>
      <c r="G94" s="15">
        <v>5</v>
      </c>
      <c r="H94" s="9">
        <v>3</v>
      </c>
      <c r="I94" s="9" t="s">
        <v>146</v>
      </c>
      <c r="J94" s="9" t="s">
        <v>20</v>
      </c>
      <c r="K94" s="108">
        <v>3.4</v>
      </c>
      <c r="L94" s="109">
        <v>1.5</v>
      </c>
      <c r="M94" s="50">
        <f t="shared" si="20"/>
        <v>200</v>
      </c>
      <c r="N94" s="50">
        <f t="shared" si="23"/>
        <v>680</v>
      </c>
      <c r="O94" s="50">
        <f t="shared" si="24"/>
        <v>480</v>
      </c>
      <c r="P94" s="51">
        <f t="shared" si="25"/>
        <v>24420</v>
      </c>
      <c r="Q94" s="13">
        <f t="shared" si="21"/>
        <v>100</v>
      </c>
      <c r="R94" s="13">
        <f t="shared" si="26"/>
        <v>918.00000000000011</v>
      </c>
      <c r="S94" s="14">
        <f t="shared" si="27"/>
        <v>818.00000000000011</v>
      </c>
      <c r="T94" s="14">
        <f t="shared" si="28"/>
        <v>24789</v>
      </c>
      <c r="U94" s="67">
        <f t="shared" si="22"/>
        <v>100</v>
      </c>
      <c r="V94" s="67">
        <f t="shared" si="29"/>
        <v>180</v>
      </c>
      <c r="W94" s="67">
        <f t="shared" si="30"/>
        <v>80</v>
      </c>
      <c r="X94" s="67">
        <f t="shared" si="31"/>
        <v>8550.2000000000007</v>
      </c>
    </row>
    <row r="95" spans="2:24" x14ac:dyDescent="0.25">
      <c r="B95" s="15">
        <v>91</v>
      </c>
      <c r="C95" s="6">
        <v>43218</v>
      </c>
      <c r="D95" s="7">
        <v>0.65416666666666667</v>
      </c>
      <c r="E95" s="111" t="s">
        <v>17</v>
      </c>
      <c r="F95" s="9" t="s">
        <v>48</v>
      </c>
      <c r="G95" s="15">
        <v>8</v>
      </c>
      <c r="H95" s="9">
        <v>1</v>
      </c>
      <c r="I95" s="9" t="s">
        <v>147</v>
      </c>
      <c r="J95" s="9" t="s">
        <v>20</v>
      </c>
      <c r="K95" s="108">
        <v>2.7</v>
      </c>
      <c r="L95" s="109">
        <v>1.2</v>
      </c>
      <c r="M95" s="50">
        <f t="shared" si="20"/>
        <v>200</v>
      </c>
      <c r="N95" s="50">
        <f t="shared" si="23"/>
        <v>540</v>
      </c>
      <c r="O95" s="50">
        <f t="shared" si="24"/>
        <v>340</v>
      </c>
      <c r="P95" s="51">
        <f t="shared" si="25"/>
        <v>24760</v>
      </c>
      <c r="Q95" s="13">
        <f t="shared" si="21"/>
        <v>100</v>
      </c>
      <c r="R95" s="13">
        <f t="shared" si="26"/>
        <v>594</v>
      </c>
      <c r="S95" s="14">
        <f t="shared" si="27"/>
        <v>494</v>
      </c>
      <c r="T95" s="14">
        <f t="shared" si="28"/>
        <v>25283</v>
      </c>
      <c r="U95" s="67">
        <f t="shared" si="22"/>
        <v>100</v>
      </c>
      <c r="V95" s="67">
        <f t="shared" si="29"/>
        <v>156</v>
      </c>
      <c r="W95" s="67">
        <f t="shared" si="30"/>
        <v>56</v>
      </c>
      <c r="X95" s="67">
        <f t="shared" si="31"/>
        <v>8606.2000000000007</v>
      </c>
    </row>
    <row r="96" spans="2:24" x14ac:dyDescent="0.25">
      <c r="B96" s="15">
        <v>92</v>
      </c>
      <c r="C96" s="6">
        <v>43225</v>
      </c>
      <c r="D96" s="7">
        <v>0.64861111111111114</v>
      </c>
      <c r="E96" s="112" t="s">
        <v>232</v>
      </c>
      <c r="F96" s="9" t="s">
        <v>24</v>
      </c>
      <c r="G96" s="15">
        <v>7</v>
      </c>
      <c r="H96" s="9">
        <v>8</v>
      </c>
      <c r="I96" s="9" t="s">
        <v>225</v>
      </c>
      <c r="J96" s="9" t="s">
        <v>20</v>
      </c>
      <c r="K96" s="108">
        <v>2.2000000000000002</v>
      </c>
      <c r="L96" s="109">
        <v>1.3</v>
      </c>
      <c r="M96" s="50">
        <f t="shared" si="20"/>
        <v>200</v>
      </c>
      <c r="N96" s="50">
        <f t="shared" si="23"/>
        <v>440.00000000000006</v>
      </c>
      <c r="O96" s="50">
        <f t="shared" si="24"/>
        <v>240.00000000000006</v>
      </c>
      <c r="P96" s="51">
        <f t="shared" si="25"/>
        <v>25000</v>
      </c>
      <c r="Q96" s="13">
        <f t="shared" si="21"/>
        <v>100</v>
      </c>
      <c r="R96" s="13">
        <f t="shared" si="26"/>
        <v>385.00000000000006</v>
      </c>
      <c r="S96" s="14">
        <f t="shared" si="27"/>
        <v>285.00000000000006</v>
      </c>
      <c r="T96" s="14">
        <f t="shared" si="28"/>
        <v>25568</v>
      </c>
      <c r="U96" s="67">
        <f t="shared" si="22"/>
        <v>100</v>
      </c>
      <c r="V96" s="67">
        <f t="shared" si="29"/>
        <v>143</v>
      </c>
      <c r="W96" s="67">
        <f t="shared" si="30"/>
        <v>43</v>
      </c>
      <c r="X96" s="67">
        <f t="shared" si="31"/>
        <v>8649.2000000000007</v>
      </c>
    </row>
    <row r="97" spans="2:24" x14ac:dyDescent="0.25">
      <c r="B97" s="15">
        <v>93</v>
      </c>
      <c r="C97" s="6">
        <v>43225</v>
      </c>
      <c r="D97" s="7">
        <v>0.7006944444444444</v>
      </c>
      <c r="E97" s="111" t="s">
        <v>17</v>
      </c>
      <c r="F97" s="9" t="s">
        <v>56</v>
      </c>
      <c r="G97" s="15">
        <v>8</v>
      </c>
      <c r="H97" s="9">
        <v>2</v>
      </c>
      <c r="I97" s="9" t="s">
        <v>148</v>
      </c>
      <c r="J97" s="9" t="s">
        <v>20</v>
      </c>
      <c r="K97" s="108">
        <v>1.75</v>
      </c>
      <c r="L97" s="109">
        <v>1.1000000000000001</v>
      </c>
      <c r="M97" s="50">
        <f t="shared" si="20"/>
        <v>200</v>
      </c>
      <c r="N97" s="50">
        <f t="shared" si="23"/>
        <v>350</v>
      </c>
      <c r="O97" s="50">
        <f t="shared" si="24"/>
        <v>150</v>
      </c>
      <c r="P97" s="51">
        <f t="shared" si="25"/>
        <v>25150</v>
      </c>
      <c r="Q97" s="13">
        <f t="shared" si="21"/>
        <v>100</v>
      </c>
      <c r="R97" s="13">
        <f t="shared" si="26"/>
        <v>332.5</v>
      </c>
      <c r="S97" s="14">
        <f t="shared" si="27"/>
        <v>232.5</v>
      </c>
      <c r="T97" s="14">
        <f t="shared" si="28"/>
        <v>25800.5</v>
      </c>
      <c r="U97" s="67">
        <f t="shared" si="22"/>
        <v>100</v>
      </c>
      <c r="V97" s="67">
        <f t="shared" si="29"/>
        <v>143.00000000000003</v>
      </c>
      <c r="W97" s="67">
        <f t="shared" si="30"/>
        <v>43.000000000000028</v>
      </c>
      <c r="X97" s="115">
        <f t="shared" si="31"/>
        <v>8692.2000000000007</v>
      </c>
    </row>
    <row r="98" spans="2:24" x14ac:dyDescent="0.25">
      <c r="B98" s="15">
        <v>94</v>
      </c>
      <c r="C98" s="6">
        <v>43232</v>
      </c>
      <c r="D98" s="7">
        <v>0.63541666666666663</v>
      </c>
      <c r="E98" s="111" t="s">
        <v>17</v>
      </c>
      <c r="F98" s="9" t="s">
        <v>50</v>
      </c>
      <c r="G98" s="15">
        <v>5</v>
      </c>
      <c r="H98" s="9">
        <v>1</v>
      </c>
      <c r="I98" s="9" t="s">
        <v>146</v>
      </c>
      <c r="J98" s="9" t="s">
        <v>20</v>
      </c>
      <c r="K98" s="108">
        <v>1.9</v>
      </c>
      <c r="L98" s="109">
        <v>1.3</v>
      </c>
      <c r="M98" s="50">
        <f t="shared" si="20"/>
        <v>200</v>
      </c>
      <c r="N98" s="50">
        <f t="shared" si="23"/>
        <v>380</v>
      </c>
      <c r="O98" s="50">
        <f t="shared" si="24"/>
        <v>180</v>
      </c>
      <c r="P98" s="51">
        <f t="shared" si="25"/>
        <v>25330</v>
      </c>
      <c r="Q98" s="13">
        <f t="shared" si="21"/>
        <v>100</v>
      </c>
      <c r="R98" s="13" t="str">
        <f t="shared" si="26"/>
        <v/>
      </c>
      <c r="S98" s="14">
        <f t="shared" si="27"/>
        <v>-100</v>
      </c>
      <c r="T98" s="14">
        <f t="shared" si="28"/>
        <v>25700.5</v>
      </c>
      <c r="U98" s="67">
        <f t="shared" si="22"/>
        <v>100</v>
      </c>
      <c r="V98" s="67" t="str">
        <f t="shared" si="29"/>
        <v/>
      </c>
      <c r="W98" s="67">
        <f t="shared" si="30"/>
        <v>-100</v>
      </c>
      <c r="X98" s="67">
        <f t="shared" si="31"/>
        <v>8592.2000000000007</v>
      </c>
    </row>
    <row r="99" spans="2:24" x14ac:dyDescent="0.25">
      <c r="B99" s="15">
        <v>95</v>
      </c>
      <c r="C99" s="6">
        <v>43239</v>
      </c>
      <c r="D99" s="7">
        <v>0.61805555555555558</v>
      </c>
      <c r="E99" s="112" t="s">
        <v>232</v>
      </c>
      <c r="F99" s="9" t="s">
        <v>24</v>
      </c>
      <c r="G99" s="15">
        <v>6</v>
      </c>
      <c r="H99" s="9">
        <v>1</v>
      </c>
      <c r="I99" s="9" t="s">
        <v>67</v>
      </c>
      <c r="J99" s="9"/>
      <c r="K99" s="108"/>
      <c r="L99" s="109"/>
      <c r="M99" s="50">
        <f t="shared" si="20"/>
        <v>200</v>
      </c>
      <c r="N99" s="50" t="str">
        <f t="shared" si="23"/>
        <v/>
      </c>
      <c r="O99" s="50">
        <f t="shared" si="24"/>
        <v>-200</v>
      </c>
      <c r="P99" s="51">
        <f t="shared" si="25"/>
        <v>25130</v>
      </c>
      <c r="Q99" s="13">
        <f t="shared" si="21"/>
        <v>100</v>
      </c>
      <c r="R99" s="13" t="str">
        <f t="shared" si="26"/>
        <v/>
      </c>
      <c r="S99" s="14">
        <f t="shared" si="27"/>
        <v>-100</v>
      </c>
      <c r="T99" s="14">
        <f t="shared" si="28"/>
        <v>25600.5</v>
      </c>
      <c r="U99" s="67">
        <f t="shared" si="22"/>
        <v>100</v>
      </c>
      <c r="V99" s="67" t="str">
        <f t="shared" si="29"/>
        <v/>
      </c>
      <c r="W99" s="67">
        <f t="shared" si="30"/>
        <v>-100</v>
      </c>
      <c r="X99" s="67">
        <f t="shared" si="31"/>
        <v>8492.2000000000007</v>
      </c>
    </row>
    <row r="100" spans="2:24" x14ac:dyDescent="0.25">
      <c r="B100" s="15">
        <v>96</v>
      </c>
      <c r="C100" s="6">
        <v>43239</v>
      </c>
      <c r="D100" s="7">
        <v>0.68055555555555547</v>
      </c>
      <c r="E100" s="111" t="s">
        <v>17</v>
      </c>
      <c r="F100" s="9" t="s">
        <v>48</v>
      </c>
      <c r="G100" s="15">
        <v>9</v>
      </c>
      <c r="H100" s="9">
        <v>2</v>
      </c>
      <c r="I100" s="9" t="s">
        <v>149</v>
      </c>
      <c r="J100" s="9"/>
      <c r="K100" s="108"/>
      <c r="L100" s="109"/>
      <c r="M100" s="50">
        <f t="shared" si="20"/>
        <v>200</v>
      </c>
      <c r="N100" s="50" t="str">
        <f t="shared" si="23"/>
        <v/>
      </c>
      <c r="O100" s="50">
        <f t="shared" si="24"/>
        <v>-200</v>
      </c>
      <c r="P100" s="51">
        <f t="shared" si="25"/>
        <v>24930</v>
      </c>
      <c r="Q100" s="13">
        <f t="shared" si="21"/>
        <v>100</v>
      </c>
      <c r="R100" s="13" t="str">
        <f t="shared" si="26"/>
        <v/>
      </c>
      <c r="S100" s="14">
        <f t="shared" si="27"/>
        <v>-100</v>
      </c>
      <c r="T100" s="14">
        <f t="shared" si="28"/>
        <v>25500.5</v>
      </c>
      <c r="U100" s="67">
        <f t="shared" si="22"/>
        <v>100</v>
      </c>
      <c r="V100" s="67" t="str">
        <f t="shared" si="29"/>
        <v/>
      </c>
      <c r="W100" s="67">
        <f t="shared" si="30"/>
        <v>-100</v>
      </c>
      <c r="X100" s="67">
        <f t="shared" si="31"/>
        <v>8392.2000000000007</v>
      </c>
    </row>
    <row r="101" spans="2:24" x14ac:dyDescent="0.25">
      <c r="B101" s="15">
        <v>97</v>
      </c>
      <c r="C101" s="6">
        <v>43244</v>
      </c>
      <c r="D101" s="7">
        <v>0.65625</v>
      </c>
      <c r="E101" s="111" t="s">
        <v>17</v>
      </c>
      <c r="F101" s="9" t="s">
        <v>117</v>
      </c>
      <c r="G101" s="15">
        <v>7</v>
      </c>
      <c r="H101" s="9">
        <v>4</v>
      </c>
      <c r="I101" s="9" t="s">
        <v>150</v>
      </c>
      <c r="J101" s="9" t="s">
        <v>20</v>
      </c>
      <c r="K101" s="108">
        <v>1.9</v>
      </c>
      <c r="L101" s="109">
        <v>1.3</v>
      </c>
      <c r="M101" s="50">
        <f t="shared" si="20"/>
        <v>200</v>
      </c>
      <c r="N101" s="50">
        <f t="shared" si="23"/>
        <v>380</v>
      </c>
      <c r="O101" s="50">
        <f t="shared" si="24"/>
        <v>180</v>
      </c>
      <c r="P101" s="51">
        <f t="shared" si="25"/>
        <v>25110</v>
      </c>
      <c r="Q101" s="13">
        <f t="shared" si="21"/>
        <v>100</v>
      </c>
      <c r="R101" s="13">
        <f t="shared" si="26"/>
        <v>380</v>
      </c>
      <c r="S101" s="14">
        <f t="shared" si="27"/>
        <v>280</v>
      </c>
      <c r="T101" s="14">
        <f t="shared" si="28"/>
        <v>25780.5</v>
      </c>
      <c r="U101" s="67">
        <f t="shared" si="22"/>
        <v>100</v>
      </c>
      <c r="V101" s="67">
        <f t="shared" si="29"/>
        <v>169</v>
      </c>
      <c r="W101" s="67">
        <f t="shared" si="30"/>
        <v>69</v>
      </c>
      <c r="X101" s="67">
        <f t="shared" si="31"/>
        <v>8461.2000000000007</v>
      </c>
    </row>
    <row r="102" spans="2:24" x14ac:dyDescent="0.25">
      <c r="B102" s="15">
        <v>98</v>
      </c>
      <c r="C102" s="6">
        <v>43253</v>
      </c>
      <c r="D102" s="7">
        <v>0.52916666666666667</v>
      </c>
      <c r="E102" s="111" t="s">
        <v>17</v>
      </c>
      <c r="F102" s="9" t="s">
        <v>151</v>
      </c>
      <c r="G102" s="15">
        <v>1</v>
      </c>
      <c r="H102" s="9">
        <v>12</v>
      </c>
      <c r="I102" s="9" t="s">
        <v>152</v>
      </c>
      <c r="J102" s="9" t="s">
        <v>20</v>
      </c>
      <c r="K102" s="108">
        <v>2</v>
      </c>
      <c r="L102" s="109">
        <v>1.3</v>
      </c>
      <c r="M102" s="50">
        <f t="shared" si="20"/>
        <v>200</v>
      </c>
      <c r="N102" s="50">
        <f t="shared" si="23"/>
        <v>400</v>
      </c>
      <c r="O102" s="50">
        <f t="shared" si="24"/>
        <v>200</v>
      </c>
      <c r="P102" s="51">
        <f t="shared" si="25"/>
        <v>25310</v>
      </c>
      <c r="Q102" s="13">
        <f t="shared" si="21"/>
        <v>100</v>
      </c>
      <c r="R102" s="13" t="str">
        <f t="shared" si="26"/>
        <v/>
      </c>
      <c r="S102" s="14">
        <f t="shared" si="27"/>
        <v>-100</v>
      </c>
      <c r="T102" s="14">
        <f t="shared" si="28"/>
        <v>25680.5</v>
      </c>
      <c r="U102" s="67">
        <f t="shared" si="22"/>
        <v>100</v>
      </c>
      <c r="V102" s="67" t="str">
        <f t="shared" si="29"/>
        <v/>
      </c>
      <c r="W102" s="67">
        <f t="shared" si="30"/>
        <v>-100</v>
      </c>
      <c r="X102" s="67">
        <f t="shared" si="31"/>
        <v>8361.2000000000007</v>
      </c>
    </row>
    <row r="103" spans="2:24" x14ac:dyDescent="0.25">
      <c r="B103" s="15">
        <v>99</v>
      </c>
      <c r="C103" s="6">
        <v>43260</v>
      </c>
      <c r="D103" s="7">
        <v>0.58680555555555558</v>
      </c>
      <c r="E103" s="112" t="s">
        <v>232</v>
      </c>
      <c r="F103" s="9" t="s">
        <v>24</v>
      </c>
      <c r="G103" s="15">
        <v>5</v>
      </c>
      <c r="H103" s="9">
        <v>1</v>
      </c>
      <c r="I103" s="9" t="s">
        <v>226</v>
      </c>
      <c r="J103" s="9"/>
      <c r="K103" s="108"/>
      <c r="L103" s="109"/>
      <c r="M103" s="50">
        <f t="shared" si="20"/>
        <v>200</v>
      </c>
      <c r="N103" s="50" t="str">
        <f t="shared" si="23"/>
        <v/>
      </c>
      <c r="O103" s="50">
        <f t="shared" si="24"/>
        <v>-200</v>
      </c>
      <c r="P103" s="51">
        <f t="shared" si="25"/>
        <v>25110</v>
      </c>
      <c r="Q103" s="13">
        <f t="shared" si="21"/>
        <v>100</v>
      </c>
      <c r="R103" s="13" t="str">
        <f t="shared" si="26"/>
        <v/>
      </c>
      <c r="S103" s="14">
        <f t="shared" si="27"/>
        <v>-100</v>
      </c>
      <c r="T103" s="14">
        <f t="shared" si="28"/>
        <v>25580.5</v>
      </c>
      <c r="U103" s="67">
        <f t="shared" si="22"/>
        <v>100</v>
      </c>
      <c r="V103" s="67" t="str">
        <f t="shared" si="29"/>
        <v/>
      </c>
      <c r="W103" s="67">
        <f t="shared" si="30"/>
        <v>-100</v>
      </c>
      <c r="X103" s="67">
        <f t="shared" si="31"/>
        <v>8261.2000000000007</v>
      </c>
    </row>
    <row r="104" spans="2:24" x14ac:dyDescent="0.25">
      <c r="B104" s="15">
        <v>100</v>
      </c>
      <c r="C104" s="6">
        <v>43264</v>
      </c>
      <c r="D104" s="7">
        <v>0.57152777777777775</v>
      </c>
      <c r="E104" s="111" t="s">
        <v>17</v>
      </c>
      <c r="F104" s="9" t="s">
        <v>124</v>
      </c>
      <c r="G104" s="15">
        <v>4</v>
      </c>
      <c r="H104" s="9">
        <v>4</v>
      </c>
      <c r="I104" s="9" t="s">
        <v>210</v>
      </c>
      <c r="J104" s="9" t="s">
        <v>23</v>
      </c>
      <c r="K104" s="108"/>
      <c r="L104" s="109">
        <v>1.1000000000000001</v>
      </c>
      <c r="M104" s="50">
        <f t="shared" si="20"/>
        <v>200</v>
      </c>
      <c r="N104" s="50" t="str">
        <f t="shared" si="23"/>
        <v/>
      </c>
      <c r="O104" s="50">
        <f t="shared" si="24"/>
        <v>-200</v>
      </c>
      <c r="P104" s="51">
        <f t="shared" si="25"/>
        <v>24910</v>
      </c>
      <c r="Q104" s="13">
        <f t="shared" si="21"/>
        <v>100</v>
      </c>
      <c r="R104" s="13" t="str">
        <f t="shared" si="26"/>
        <v/>
      </c>
      <c r="S104" s="14">
        <f t="shared" si="27"/>
        <v>-100</v>
      </c>
      <c r="T104" s="14">
        <f t="shared" si="28"/>
        <v>25480.5</v>
      </c>
      <c r="U104" s="67">
        <f t="shared" si="22"/>
        <v>100</v>
      </c>
      <c r="V104" s="67" t="str">
        <f t="shared" si="29"/>
        <v/>
      </c>
      <c r="W104" s="67">
        <f t="shared" si="30"/>
        <v>-100</v>
      </c>
      <c r="X104" s="67">
        <f t="shared" si="31"/>
        <v>8161.2000000000007</v>
      </c>
    </row>
    <row r="105" spans="2:24" x14ac:dyDescent="0.25">
      <c r="B105" s="15">
        <v>101</v>
      </c>
      <c r="C105" s="6">
        <v>43264</v>
      </c>
      <c r="D105" s="7">
        <v>0.62013888888888891</v>
      </c>
      <c r="E105" s="111" t="s">
        <v>17</v>
      </c>
      <c r="F105" s="9" t="s">
        <v>124</v>
      </c>
      <c r="G105" s="15">
        <v>6</v>
      </c>
      <c r="H105" s="9">
        <v>1</v>
      </c>
      <c r="I105" s="9" t="s">
        <v>211</v>
      </c>
      <c r="J105" s="9"/>
      <c r="K105" s="108"/>
      <c r="L105" s="109"/>
      <c r="M105" s="50">
        <f t="shared" si="20"/>
        <v>200</v>
      </c>
      <c r="N105" s="50" t="str">
        <f t="shared" si="23"/>
        <v/>
      </c>
      <c r="O105" s="50">
        <f t="shared" si="24"/>
        <v>-200</v>
      </c>
      <c r="P105" s="51">
        <f t="shared" si="25"/>
        <v>24710</v>
      </c>
      <c r="Q105" s="13">
        <f t="shared" si="21"/>
        <v>100</v>
      </c>
      <c r="R105" s="13" t="str">
        <f t="shared" si="26"/>
        <v/>
      </c>
      <c r="S105" s="14">
        <f t="shared" si="27"/>
        <v>-100</v>
      </c>
      <c r="T105" s="14">
        <f t="shared" si="28"/>
        <v>25380.5</v>
      </c>
      <c r="U105" s="67">
        <f t="shared" si="22"/>
        <v>100</v>
      </c>
      <c r="V105" s="67" t="str">
        <f t="shared" si="29"/>
        <v/>
      </c>
      <c r="W105" s="67">
        <f t="shared" si="30"/>
        <v>-100</v>
      </c>
      <c r="X105" s="67">
        <f t="shared" si="31"/>
        <v>8061.2000000000007</v>
      </c>
    </row>
    <row r="106" spans="2:24" x14ac:dyDescent="0.25">
      <c r="B106" s="15">
        <v>102</v>
      </c>
      <c r="C106" s="6">
        <v>43267</v>
      </c>
      <c r="D106" s="7">
        <v>0.62013888888888891</v>
      </c>
      <c r="E106" s="111" t="s">
        <v>17</v>
      </c>
      <c r="F106" s="9" t="s">
        <v>38</v>
      </c>
      <c r="G106" s="15">
        <v>7</v>
      </c>
      <c r="H106" s="9">
        <v>5</v>
      </c>
      <c r="I106" s="9" t="s">
        <v>209</v>
      </c>
      <c r="J106" s="9"/>
      <c r="K106" s="108"/>
      <c r="L106" s="109"/>
      <c r="M106" s="50">
        <f t="shared" si="20"/>
        <v>200</v>
      </c>
      <c r="N106" s="50" t="str">
        <f t="shared" si="23"/>
        <v/>
      </c>
      <c r="O106" s="50">
        <f t="shared" si="24"/>
        <v>-200</v>
      </c>
      <c r="P106" s="51">
        <f t="shared" si="25"/>
        <v>24510</v>
      </c>
      <c r="Q106" s="13">
        <f t="shared" si="21"/>
        <v>100</v>
      </c>
      <c r="R106" s="13" t="str">
        <f t="shared" si="26"/>
        <v/>
      </c>
      <c r="S106" s="14">
        <f t="shared" si="27"/>
        <v>-100</v>
      </c>
      <c r="T106" s="14">
        <f t="shared" si="28"/>
        <v>25280.5</v>
      </c>
      <c r="U106" s="67">
        <f t="shared" si="22"/>
        <v>100</v>
      </c>
      <c r="V106" s="67" t="str">
        <f t="shared" si="29"/>
        <v/>
      </c>
      <c r="W106" s="67">
        <f t="shared" si="30"/>
        <v>-100</v>
      </c>
      <c r="X106" s="67">
        <f t="shared" si="31"/>
        <v>7961.2000000000007</v>
      </c>
    </row>
    <row r="107" spans="2:24" x14ac:dyDescent="0.25">
      <c r="B107" s="15">
        <v>103</v>
      </c>
      <c r="C107" s="6">
        <v>43271</v>
      </c>
      <c r="D107" s="7">
        <v>0.58333333333333337</v>
      </c>
      <c r="E107" s="111" t="s">
        <v>17</v>
      </c>
      <c r="F107" s="9" t="s">
        <v>212</v>
      </c>
      <c r="G107" s="15">
        <v>3</v>
      </c>
      <c r="H107" s="9">
        <v>3</v>
      </c>
      <c r="I107" s="9" t="s">
        <v>213</v>
      </c>
      <c r="J107" s="9" t="s">
        <v>20</v>
      </c>
      <c r="K107" s="108">
        <v>2</v>
      </c>
      <c r="L107" s="109">
        <v>1.2</v>
      </c>
      <c r="M107" s="50">
        <f t="shared" si="20"/>
        <v>200</v>
      </c>
      <c r="N107" s="50">
        <f t="shared" si="23"/>
        <v>400</v>
      </c>
      <c r="O107" s="50">
        <f t="shared" si="24"/>
        <v>200</v>
      </c>
      <c r="P107" s="51">
        <f t="shared" si="25"/>
        <v>24710</v>
      </c>
      <c r="Q107" s="13">
        <f t="shared" si="21"/>
        <v>100</v>
      </c>
      <c r="R107" s="13" t="str">
        <f t="shared" si="26"/>
        <v/>
      </c>
      <c r="S107" s="14">
        <f t="shared" si="27"/>
        <v>-100</v>
      </c>
      <c r="T107" s="14">
        <f t="shared" si="28"/>
        <v>25180.5</v>
      </c>
      <c r="U107" s="67">
        <f t="shared" si="22"/>
        <v>100</v>
      </c>
      <c r="V107" s="67" t="str">
        <f t="shared" si="29"/>
        <v/>
      </c>
      <c r="W107" s="67">
        <f t="shared" si="30"/>
        <v>-100</v>
      </c>
      <c r="X107" s="67">
        <f t="shared" si="31"/>
        <v>7861.2000000000007</v>
      </c>
    </row>
    <row r="108" spans="2:24" x14ac:dyDescent="0.25">
      <c r="B108" s="15">
        <v>104</v>
      </c>
      <c r="C108" s="6">
        <v>43277</v>
      </c>
      <c r="D108" s="7">
        <v>0.68402777777777779</v>
      </c>
      <c r="E108" s="111" t="s">
        <v>17</v>
      </c>
      <c r="F108" s="9" t="s">
        <v>121</v>
      </c>
      <c r="G108" s="15">
        <v>8</v>
      </c>
      <c r="H108" s="9">
        <v>1</v>
      </c>
      <c r="I108" s="9" t="s">
        <v>214</v>
      </c>
      <c r="J108" s="9"/>
      <c r="K108" s="108"/>
      <c r="L108" s="109"/>
      <c r="M108" s="50">
        <f t="shared" si="20"/>
        <v>200</v>
      </c>
      <c r="N108" s="50" t="str">
        <f t="shared" si="23"/>
        <v/>
      </c>
      <c r="O108" s="50">
        <f t="shared" si="24"/>
        <v>-200</v>
      </c>
      <c r="P108" s="51">
        <f t="shared" si="25"/>
        <v>24510</v>
      </c>
      <c r="Q108" s="13">
        <f t="shared" si="21"/>
        <v>100</v>
      </c>
      <c r="R108" s="13" t="str">
        <f t="shared" si="26"/>
        <v/>
      </c>
      <c r="S108" s="14">
        <f t="shared" si="27"/>
        <v>-100</v>
      </c>
      <c r="T108" s="14">
        <f t="shared" si="28"/>
        <v>25080.5</v>
      </c>
      <c r="U108" s="67">
        <f t="shared" si="22"/>
        <v>100</v>
      </c>
      <c r="V108" s="67" t="str">
        <f t="shared" si="29"/>
        <v/>
      </c>
      <c r="W108" s="67">
        <f t="shared" si="30"/>
        <v>-100</v>
      </c>
      <c r="X108" s="67">
        <f t="shared" si="31"/>
        <v>7761.2000000000007</v>
      </c>
    </row>
    <row r="109" spans="2:24" x14ac:dyDescent="0.25">
      <c r="B109" s="15">
        <v>105</v>
      </c>
      <c r="C109" s="6">
        <v>43279</v>
      </c>
      <c r="D109" s="7">
        <v>0.59583333333333333</v>
      </c>
      <c r="E109" s="111" t="s">
        <v>17</v>
      </c>
      <c r="F109" s="9" t="s">
        <v>88</v>
      </c>
      <c r="G109" s="15">
        <v>3</v>
      </c>
      <c r="H109" s="9">
        <v>1</v>
      </c>
      <c r="I109" s="9" t="s">
        <v>215</v>
      </c>
      <c r="J109" s="9" t="s">
        <v>20</v>
      </c>
      <c r="K109" s="108">
        <v>2.1</v>
      </c>
      <c r="L109" s="109">
        <v>1.4</v>
      </c>
      <c r="M109" s="50">
        <f t="shared" si="20"/>
        <v>200</v>
      </c>
      <c r="N109" s="50">
        <f t="shared" si="23"/>
        <v>420</v>
      </c>
      <c r="O109" s="50">
        <f t="shared" si="24"/>
        <v>220</v>
      </c>
      <c r="P109" s="51">
        <f t="shared" si="25"/>
        <v>24730</v>
      </c>
      <c r="Q109" s="13">
        <f t="shared" si="21"/>
        <v>100</v>
      </c>
      <c r="R109" s="13">
        <f t="shared" si="26"/>
        <v>482.99999999999994</v>
      </c>
      <c r="S109" s="14">
        <f t="shared" si="27"/>
        <v>382.99999999999994</v>
      </c>
      <c r="T109" s="14">
        <f t="shared" si="28"/>
        <v>25463.5</v>
      </c>
      <c r="U109" s="67">
        <f t="shared" si="22"/>
        <v>100</v>
      </c>
      <c r="V109" s="67">
        <f t="shared" si="29"/>
        <v>182</v>
      </c>
      <c r="W109" s="67">
        <f t="shared" si="30"/>
        <v>82</v>
      </c>
      <c r="X109" s="67">
        <f t="shared" si="31"/>
        <v>7843.2000000000007</v>
      </c>
    </row>
    <row r="110" spans="2:24" x14ac:dyDescent="0.25">
      <c r="B110" s="15">
        <v>106</v>
      </c>
      <c r="C110" s="6">
        <v>43281</v>
      </c>
      <c r="D110" s="7">
        <v>0.58680555555555558</v>
      </c>
      <c r="E110" s="112" t="s">
        <v>232</v>
      </c>
      <c r="F110" s="9" t="s">
        <v>86</v>
      </c>
      <c r="G110" s="15">
        <v>5</v>
      </c>
      <c r="H110" s="9">
        <v>7</v>
      </c>
      <c r="I110" s="9" t="s">
        <v>227</v>
      </c>
      <c r="J110" s="9" t="s">
        <v>20</v>
      </c>
      <c r="K110" s="108">
        <v>2.2999999999999998</v>
      </c>
      <c r="L110" s="109">
        <v>1.3</v>
      </c>
      <c r="M110" s="50">
        <f t="shared" si="20"/>
        <v>200</v>
      </c>
      <c r="N110" s="50">
        <f t="shared" si="23"/>
        <v>459.99999999999994</v>
      </c>
      <c r="O110" s="50">
        <f t="shared" si="24"/>
        <v>259.99999999999994</v>
      </c>
      <c r="P110" s="51">
        <f t="shared" si="25"/>
        <v>24990</v>
      </c>
      <c r="Q110" s="13">
        <f t="shared" si="21"/>
        <v>100</v>
      </c>
      <c r="R110" s="13" t="str">
        <f t="shared" si="26"/>
        <v/>
      </c>
      <c r="S110" s="14">
        <f t="shared" si="27"/>
        <v>-100</v>
      </c>
      <c r="T110" s="14">
        <f t="shared" si="28"/>
        <v>25363.5</v>
      </c>
      <c r="U110" s="67">
        <f t="shared" si="22"/>
        <v>100</v>
      </c>
      <c r="V110" s="67" t="str">
        <f t="shared" si="29"/>
        <v/>
      </c>
      <c r="W110" s="67">
        <f t="shared" si="30"/>
        <v>-100</v>
      </c>
      <c r="X110" s="67">
        <f t="shared" si="31"/>
        <v>7743.2000000000007</v>
      </c>
    </row>
    <row r="111" spans="2:24" x14ac:dyDescent="0.25">
      <c r="B111" s="15">
        <v>107</v>
      </c>
      <c r="C111" s="6">
        <v>43288</v>
      </c>
      <c r="D111" s="7">
        <v>0.54166666666666663</v>
      </c>
      <c r="E111" s="112" t="s">
        <v>233</v>
      </c>
      <c r="F111" s="9" t="s">
        <v>24</v>
      </c>
      <c r="G111" s="15">
        <v>3</v>
      </c>
      <c r="H111" s="9">
        <v>4</v>
      </c>
      <c r="I111" s="9" t="s">
        <v>244</v>
      </c>
      <c r="J111" s="9"/>
      <c r="K111" s="108"/>
      <c r="L111" s="109"/>
      <c r="M111" s="50">
        <f t="shared" si="20"/>
        <v>200</v>
      </c>
      <c r="N111" s="50" t="str">
        <f t="shared" si="23"/>
        <v/>
      </c>
      <c r="O111" s="50">
        <f t="shared" si="24"/>
        <v>-200</v>
      </c>
      <c r="P111" s="51">
        <f t="shared" si="25"/>
        <v>24790</v>
      </c>
      <c r="Q111" s="13">
        <f t="shared" si="21"/>
        <v>100</v>
      </c>
      <c r="R111" s="13" t="str">
        <f t="shared" si="26"/>
        <v/>
      </c>
      <c r="S111" s="14">
        <f t="shared" si="27"/>
        <v>-100</v>
      </c>
      <c r="T111" s="14">
        <f t="shared" si="28"/>
        <v>25263.5</v>
      </c>
      <c r="U111" s="67">
        <f t="shared" si="22"/>
        <v>100</v>
      </c>
      <c r="V111" s="67" t="str">
        <f t="shared" si="29"/>
        <v/>
      </c>
      <c r="W111" s="67">
        <f t="shared" si="30"/>
        <v>-100</v>
      </c>
      <c r="X111" s="67">
        <f t="shared" si="31"/>
        <v>7643.2000000000007</v>
      </c>
    </row>
    <row r="112" spans="2:24" x14ac:dyDescent="0.25">
      <c r="B112" s="15">
        <v>108</v>
      </c>
      <c r="C112" s="6">
        <v>43288</v>
      </c>
      <c r="D112" s="7">
        <v>0.56597222222222221</v>
      </c>
      <c r="E112" s="112" t="s">
        <v>232</v>
      </c>
      <c r="F112" s="9" t="s">
        <v>24</v>
      </c>
      <c r="G112" s="15">
        <v>4</v>
      </c>
      <c r="H112" s="9">
        <v>4</v>
      </c>
      <c r="I112" s="9" t="s">
        <v>228</v>
      </c>
      <c r="J112" s="9" t="s">
        <v>23</v>
      </c>
      <c r="K112" s="108"/>
      <c r="L112" s="109">
        <v>1.5</v>
      </c>
      <c r="M112" s="50">
        <f t="shared" si="20"/>
        <v>200</v>
      </c>
      <c r="N112" s="50" t="str">
        <f t="shared" si="23"/>
        <v/>
      </c>
      <c r="O112" s="50">
        <f t="shared" si="24"/>
        <v>-200</v>
      </c>
      <c r="P112" s="51">
        <f t="shared" si="25"/>
        <v>24590</v>
      </c>
      <c r="Q112" s="13">
        <f t="shared" si="21"/>
        <v>100</v>
      </c>
      <c r="R112" s="13" t="str">
        <f t="shared" ref="R112:R117" si="32">IF(OR(K112="",K113=""),"",((K112*Q112)*K113))</f>
        <v/>
      </c>
      <c r="S112" s="14">
        <f t="shared" ref="S112:S117" si="33">IF(R112="",Q112*-1,R112-Q112)</f>
        <v>-100</v>
      </c>
      <c r="T112" s="14">
        <f t="shared" ref="T112:T117" si="34">T111+S112</f>
        <v>25163.5</v>
      </c>
      <c r="U112" s="67">
        <f t="shared" si="22"/>
        <v>100</v>
      </c>
      <c r="V112" s="67">
        <f t="shared" ref="V112:V117" si="35">IF(OR(L112="",L113=""),"",((L112*U112)*L113))</f>
        <v>180</v>
      </c>
      <c r="W112" s="67">
        <f t="shared" ref="W112:W117" si="36">IF(V112="",U112*-1,V112-U112)</f>
        <v>80</v>
      </c>
      <c r="X112" s="67">
        <f t="shared" ref="X112:X117" si="37">X111+W112</f>
        <v>7723.2000000000007</v>
      </c>
    </row>
    <row r="113" spans="2:24" x14ac:dyDescent="0.25">
      <c r="B113" s="15">
        <v>109</v>
      </c>
      <c r="C113" s="6">
        <v>43288</v>
      </c>
      <c r="D113" s="7">
        <v>0.57361111111111118</v>
      </c>
      <c r="E113" s="111" t="s">
        <v>17</v>
      </c>
      <c r="F113" s="9" t="s">
        <v>217</v>
      </c>
      <c r="G113" s="15">
        <v>3</v>
      </c>
      <c r="H113" s="9">
        <v>1</v>
      </c>
      <c r="I113" s="9" t="s">
        <v>218</v>
      </c>
      <c r="J113" s="9" t="s">
        <v>20</v>
      </c>
      <c r="K113" s="108">
        <v>2</v>
      </c>
      <c r="L113" s="109">
        <v>1.2</v>
      </c>
      <c r="M113" s="50">
        <f t="shared" si="20"/>
        <v>200</v>
      </c>
      <c r="N113" s="50">
        <f t="shared" si="23"/>
        <v>400</v>
      </c>
      <c r="O113" s="50">
        <f t="shared" si="24"/>
        <v>200</v>
      </c>
      <c r="P113" s="51">
        <f t="shared" si="25"/>
        <v>24790</v>
      </c>
      <c r="Q113" s="13">
        <f t="shared" si="21"/>
        <v>100</v>
      </c>
      <c r="R113" s="13" t="str">
        <f t="shared" si="32"/>
        <v/>
      </c>
      <c r="S113" s="14">
        <f t="shared" si="33"/>
        <v>-100</v>
      </c>
      <c r="T113" s="14">
        <f t="shared" si="34"/>
        <v>25063.5</v>
      </c>
      <c r="U113" s="67">
        <f t="shared" si="22"/>
        <v>100</v>
      </c>
      <c r="V113" s="67" t="str">
        <f t="shared" si="35"/>
        <v/>
      </c>
      <c r="W113" s="67">
        <f t="shared" si="36"/>
        <v>-100</v>
      </c>
      <c r="X113" s="67">
        <f t="shared" si="37"/>
        <v>7623.2000000000007</v>
      </c>
    </row>
    <row r="114" spans="2:24" x14ac:dyDescent="0.25">
      <c r="B114" s="15">
        <v>110</v>
      </c>
      <c r="C114" s="6">
        <v>43288</v>
      </c>
      <c r="D114" s="7">
        <v>0.69444444444444453</v>
      </c>
      <c r="E114" s="112" t="s">
        <v>232</v>
      </c>
      <c r="F114" s="9" t="s">
        <v>24</v>
      </c>
      <c r="G114" s="15">
        <v>9</v>
      </c>
      <c r="H114" s="9">
        <v>8</v>
      </c>
      <c r="I114" s="9" t="s">
        <v>229</v>
      </c>
      <c r="J114" s="9"/>
      <c r="K114" s="108"/>
      <c r="L114" s="109"/>
      <c r="M114" s="50">
        <f t="shared" si="20"/>
        <v>200</v>
      </c>
      <c r="N114" s="50" t="str">
        <f t="shared" si="23"/>
        <v/>
      </c>
      <c r="O114" s="50">
        <f t="shared" si="24"/>
        <v>-200</v>
      </c>
      <c r="P114" s="51">
        <f t="shared" si="25"/>
        <v>24590</v>
      </c>
      <c r="Q114" s="13">
        <f t="shared" si="21"/>
        <v>100</v>
      </c>
      <c r="R114" s="13" t="str">
        <f t="shared" si="32"/>
        <v/>
      </c>
      <c r="S114" s="14">
        <f t="shared" si="33"/>
        <v>-100</v>
      </c>
      <c r="T114" s="14">
        <f t="shared" si="34"/>
        <v>24963.5</v>
      </c>
      <c r="U114" s="67">
        <f t="shared" si="22"/>
        <v>100</v>
      </c>
      <c r="V114" s="67" t="str">
        <f t="shared" si="35"/>
        <v/>
      </c>
      <c r="W114" s="67">
        <f t="shared" si="36"/>
        <v>-100</v>
      </c>
      <c r="X114" s="67">
        <f t="shared" si="37"/>
        <v>7523.2000000000007</v>
      </c>
    </row>
    <row r="115" spans="2:24" x14ac:dyDescent="0.25">
      <c r="B115" s="15">
        <v>111</v>
      </c>
      <c r="C115" s="6">
        <v>43295</v>
      </c>
      <c r="D115" s="7">
        <v>0.51736111111111105</v>
      </c>
      <c r="E115" s="112" t="s">
        <v>233</v>
      </c>
      <c r="F115" s="9" t="s">
        <v>86</v>
      </c>
      <c r="G115" s="15">
        <v>2</v>
      </c>
      <c r="H115" s="9">
        <v>7</v>
      </c>
      <c r="I115" s="9" t="s">
        <v>245</v>
      </c>
      <c r="J115" s="9" t="s">
        <v>20</v>
      </c>
      <c r="K115" s="108">
        <v>4</v>
      </c>
      <c r="L115" s="109">
        <v>1.6</v>
      </c>
      <c r="M115" s="50">
        <f t="shared" si="20"/>
        <v>200</v>
      </c>
      <c r="N115" s="50">
        <f t="shared" si="23"/>
        <v>800</v>
      </c>
      <c r="O115" s="50">
        <f t="shared" si="24"/>
        <v>600</v>
      </c>
      <c r="P115" s="51">
        <f t="shared" si="25"/>
        <v>25190</v>
      </c>
      <c r="Q115" s="13">
        <f t="shared" si="21"/>
        <v>100</v>
      </c>
      <c r="R115" s="13" t="str">
        <f t="shared" si="32"/>
        <v/>
      </c>
      <c r="S115" s="14">
        <f t="shared" si="33"/>
        <v>-100</v>
      </c>
      <c r="T115" s="14">
        <f t="shared" si="34"/>
        <v>24863.5</v>
      </c>
      <c r="U115" s="67">
        <f t="shared" si="22"/>
        <v>100</v>
      </c>
      <c r="V115" s="67" t="str">
        <f t="shared" si="35"/>
        <v/>
      </c>
      <c r="W115" s="67">
        <f t="shared" si="36"/>
        <v>-100</v>
      </c>
      <c r="X115" s="67">
        <f t="shared" si="37"/>
        <v>7423.2000000000007</v>
      </c>
    </row>
    <row r="116" spans="2:24" x14ac:dyDescent="0.25">
      <c r="B116" s="15">
        <v>112</v>
      </c>
      <c r="C116" s="6">
        <v>43295</v>
      </c>
      <c r="D116" s="7">
        <v>0.61249999999999993</v>
      </c>
      <c r="E116" s="111" t="s">
        <v>17</v>
      </c>
      <c r="F116" s="9" t="s">
        <v>151</v>
      </c>
      <c r="G116" s="15">
        <v>6</v>
      </c>
      <c r="H116" s="9">
        <v>1</v>
      </c>
      <c r="I116" s="9" t="s">
        <v>220</v>
      </c>
      <c r="J116" s="9"/>
      <c r="K116" s="108"/>
      <c r="L116" s="109"/>
      <c r="M116" s="50">
        <f t="shared" si="20"/>
        <v>200</v>
      </c>
      <c r="N116" s="50" t="str">
        <f t="shared" si="23"/>
        <v/>
      </c>
      <c r="O116" s="50">
        <f t="shared" si="24"/>
        <v>-200</v>
      </c>
      <c r="P116" s="51">
        <f t="shared" si="25"/>
        <v>24990</v>
      </c>
      <c r="Q116" s="13">
        <f t="shared" si="21"/>
        <v>100</v>
      </c>
      <c r="R116" s="13" t="str">
        <f t="shared" si="32"/>
        <v/>
      </c>
      <c r="S116" s="14">
        <f t="shared" si="33"/>
        <v>-100</v>
      </c>
      <c r="T116" s="14">
        <f t="shared" si="34"/>
        <v>24763.5</v>
      </c>
      <c r="U116" s="67">
        <f t="shared" si="22"/>
        <v>100</v>
      </c>
      <c r="V116" s="67" t="str">
        <f t="shared" si="35"/>
        <v/>
      </c>
      <c r="W116" s="67">
        <f t="shared" si="36"/>
        <v>-100</v>
      </c>
      <c r="X116" s="67">
        <f t="shared" si="37"/>
        <v>7323.2000000000007</v>
      </c>
    </row>
    <row r="117" spans="2:24" x14ac:dyDescent="0.25">
      <c r="B117" s="15">
        <v>113</v>
      </c>
      <c r="C117" s="6">
        <v>43295</v>
      </c>
      <c r="D117" s="7">
        <v>0.64583333333333337</v>
      </c>
      <c r="E117" s="112" t="s">
        <v>232</v>
      </c>
      <c r="F117" s="9" t="s">
        <v>86</v>
      </c>
      <c r="G117" s="15">
        <v>7</v>
      </c>
      <c r="H117" s="9">
        <v>1</v>
      </c>
      <c r="I117" s="9" t="s">
        <v>230</v>
      </c>
      <c r="J117" s="9" t="s">
        <v>20</v>
      </c>
      <c r="K117" s="108">
        <v>3.5</v>
      </c>
      <c r="L117" s="109">
        <v>1.8</v>
      </c>
      <c r="M117" s="50">
        <f t="shared" si="20"/>
        <v>200</v>
      </c>
      <c r="N117" s="50">
        <f t="shared" si="23"/>
        <v>700</v>
      </c>
      <c r="O117" s="50">
        <f t="shared" si="24"/>
        <v>500</v>
      </c>
      <c r="P117" s="51">
        <f t="shared" si="25"/>
        <v>25490</v>
      </c>
      <c r="Q117" s="13">
        <f t="shared" si="21"/>
        <v>100</v>
      </c>
      <c r="R117" s="13">
        <f t="shared" si="32"/>
        <v>1400</v>
      </c>
      <c r="S117" s="14">
        <f t="shared" si="33"/>
        <v>1300</v>
      </c>
      <c r="T117" s="14">
        <f t="shared" si="34"/>
        <v>26063.5</v>
      </c>
      <c r="U117" s="67">
        <f t="shared" si="22"/>
        <v>100</v>
      </c>
      <c r="V117" s="67">
        <f t="shared" si="35"/>
        <v>288</v>
      </c>
      <c r="W117" s="67">
        <f t="shared" si="36"/>
        <v>188</v>
      </c>
      <c r="X117" s="67">
        <f t="shared" si="37"/>
        <v>7511.2000000000007</v>
      </c>
    </row>
    <row r="118" spans="2:24" x14ac:dyDescent="0.25">
      <c r="B118" s="15">
        <v>114</v>
      </c>
      <c r="C118" s="6">
        <v>43302</v>
      </c>
      <c r="D118" s="7">
        <v>0.49652777777777773</v>
      </c>
      <c r="E118" s="112" t="s">
        <v>232</v>
      </c>
      <c r="F118" s="9" t="s">
        <v>24</v>
      </c>
      <c r="G118" s="15">
        <v>1</v>
      </c>
      <c r="H118" s="9">
        <v>3</v>
      </c>
      <c r="I118" s="9" t="s">
        <v>231</v>
      </c>
      <c r="J118" s="9" t="s">
        <v>20</v>
      </c>
      <c r="K118" s="108">
        <v>4</v>
      </c>
      <c r="L118" s="109">
        <v>1.6</v>
      </c>
      <c r="M118" s="50">
        <f t="shared" ref="M118:M123" si="38">IF(E118&lt;&gt;"TZ-Special",$M$2,($M$2*$N$2))</f>
        <v>200</v>
      </c>
      <c r="N118" s="50">
        <f t="shared" ref="N118:N123" si="39">IF(J118&lt;&gt;"WON","",M118*K118)</f>
        <v>800</v>
      </c>
      <c r="O118" s="50">
        <f t="shared" ref="O118:O123" si="40">IF(N118="",M118*-1,N118-M118)</f>
        <v>600</v>
      </c>
      <c r="P118" s="51">
        <f t="shared" ref="P118:P123" si="41">P117+O118</f>
        <v>26090</v>
      </c>
      <c r="Q118" s="13">
        <f t="shared" si="21"/>
        <v>100</v>
      </c>
      <c r="R118" s="13">
        <f t="shared" ref="R118:R123" si="42">IF(OR(K118="",K119=""),"",((K118*Q118)*K119))</f>
        <v>880.00000000000011</v>
      </c>
      <c r="S118" s="14">
        <f t="shared" ref="S118:S123" si="43">IF(R118="",Q118*-1,R118-Q118)</f>
        <v>780.00000000000011</v>
      </c>
      <c r="T118" s="115">
        <f t="shared" ref="T118:T123" si="44">T117+S118</f>
        <v>26843.5</v>
      </c>
      <c r="U118" s="67">
        <f t="shared" si="22"/>
        <v>100</v>
      </c>
      <c r="V118" s="67">
        <f t="shared" ref="V118:V123" si="45">IF(OR(L118="",L119=""),"",((L118*U118)*L119))</f>
        <v>192</v>
      </c>
      <c r="W118" s="67">
        <f t="shared" ref="W118:W123" si="46">IF(V118="",U118*-1,V118-U118)</f>
        <v>92</v>
      </c>
      <c r="X118" s="67">
        <f t="shared" ref="X118:X123" si="47">X117+W118</f>
        <v>7603.2000000000007</v>
      </c>
    </row>
    <row r="119" spans="2:24" x14ac:dyDescent="0.25">
      <c r="B119" s="15">
        <v>115</v>
      </c>
      <c r="C119" s="6">
        <v>43302</v>
      </c>
      <c r="D119" s="7">
        <v>0.64374999999999993</v>
      </c>
      <c r="E119" s="111" t="s">
        <v>17</v>
      </c>
      <c r="F119" s="9" t="s">
        <v>48</v>
      </c>
      <c r="G119" s="15">
        <v>7</v>
      </c>
      <c r="H119" s="9">
        <v>3</v>
      </c>
      <c r="I119" s="9" t="s">
        <v>221</v>
      </c>
      <c r="J119" s="9" t="s">
        <v>20</v>
      </c>
      <c r="K119" s="108">
        <v>2.2000000000000002</v>
      </c>
      <c r="L119" s="109">
        <v>1.2</v>
      </c>
      <c r="M119" s="50">
        <f t="shared" si="38"/>
        <v>200</v>
      </c>
      <c r="N119" s="50">
        <f t="shared" si="39"/>
        <v>440.00000000000006</v>
      </c>
      <c r="O119" s="50">
        <f t="shared" si="40"/>
        <v>240.00000000000006</v>
      </c>
      <c r="P119" s="51">
        <f t="shared" si="41"/>
        <v>26330</v>
      </c>
      <c r="Q119" s="13">
        <f t="shared" si="21"/>
        <v>100</v>
      </c>
      <c r="R119" s="13" t="str">
        <f t="shared" si="42"/>
        <v/>
      </c>
      <c r="S119" s="14">
        <f t="shared" si="43"/>
        <v>-100</v>
      </c>
      <c r="T119" s="14">
        <f t="shared" si="44"/>
        <v>26743.5</v>
      </c>
      <c r="U119" s="67">
        <f t="shared" si="22"/>
        <v>100</v>
      </c>
      <c r="V119" s="67">
        <f t="shared" si="45"/>
        <v>156</v>
      </c>
      <c r="W119" s="67">
        <f t="shared" si="46"/>
        <v>56</v>
      </c>
      <c r="X119" s="67">
        <f t="shared" si="47"/>
        <v>7659.2000000000007</v>
      </c>
    </row>
    <row r="120" spans="2:24" x14ac:dyDescent="0.25">
      <c r="B120" s="15">
        <v>175</v>
      </c>
      <c r="C120" s="6">
        <v>43305</v>
      </c>
      <c r="D120" s="7">
        <v>0.67013888888888884</v>
      </c>
      <c r="E120" s="111" t="s">
        <v>17</v>
      </c>
      <c r="F120" s="9" t="s">
        <v>121</v>
      </c>
      <c r="G120" s="15">
        <v>7</v>
      </c>
      <c r="H120" s="9">
        <v>3</v>
      </c>
      <c r="I120" s="9" t="s">
        <v>274</v>
      </c>
      <c r="J120" s="9" t="s">
        <v>23</v>
      </c>
      <c r="K120" s="108"/>
      <c r="L120" s="109">
        <v>1.3</v>
      </c>
      <c r="M120" s="50">
        <f t="shared" si="38"/>
        <v>200</v>
      </c>
      <c r="N120" s="50" t="str">
        <f t="shared" si="39"/>
        <v/>
      </c>
      <c r="O120" s="50">
        <f t="shared" si="40"/>
        <v>-200</v>
      </c>
      <c r="P120" s="51">
        <f t="shared" si="41"/>
        <v>26130</v>
      </c>
      <c r="Q120" s="13">
        <f t="shared" si="21"/>
        <v>100</v>
      </c>
      <c r="R120" s="13" t="str">
        <f t="shared" si="42"/>
        <v/>
      </c>
      <c r="S120" s="14">
        <f t="shared" si="43"/>
        <v>-100</v>
      </c>
      <c r="T120" s="14">
        <f t="shared" si="44"/>
        <v>26643.5</v>
      </c>
      <c r="U120" s="67">
        <f t="shared" si="22"/>
        <v>100</v>
      </c>
      <c r="V120" s="67" t="str">
        <f t="shared" si="45"/>
        <v/>
      </c>
      <c r="W120" s="67">
        <f t="shared" si="46"/>
        <v>-100</v>
      </c>
      <c r="X120" s="67">
        <f t="shared" si="47"/>
        <v>7559.2000000000007</v>
      </c>
    </row>
    <row r="121" spans="2:24" x14ac:dyDescent="0.25">
      <c r="B121" s="110">
        <v>176</v>
      </c>
      <c r="C121" s="6">
        <v>43309</v>
      </c>
      <c r="D121" s="7">
        <v>0.57291666666666663</v>
      </c>
      <c r="E121" s="112" t="s">
        <v>232</v>
      </c>
      <c r="F121" s="9" t="s">
        <v>31</v>
      </c>
      <c r="G121" s="15">
        <v>4</v>
      </c>
      <c r="H121" s="9">
        <v>3</v>
      </c>
      <c r="I121" s="9" t="s">
        <v>271</v>
      </c>
      <c r="J121" s="9"/>
      <c r="K121" s="108"/>
      <c r="L121" s="109"/>
      <c r="M121" s="50">
        <f t="shared" si="38"/>
        <v>200</v>
      </c>
      <c r="N121" s="50" t="str">
        <f t="shared" si="39"/>
        <v/>
      </c>
      <c r="O121" s="50">
        <f t="shared" si="40"/>
        <v>-200</v>
      </c>
      <c r="P121" s="51">
        <f t="shared" si="41"/>
        <v>25930</v>
      </c>
      <c r="Q121" s="13">
        <f t="shared" si="21"/>
        <v>100</v>
      </c>
      <c r="R121" s="13" t="str">
        <f t="shared" si="42"/>
        <v/>
      </c>
      <c r="S121" s="14">
        <f t="shared" si="43"/>
        <v>-100</v>
      </c>
      <c r="T121" s="14">
        <f t="shared" si="44"/>
        <v>26543.5</v>
      </c>
      <c r="U121" s="67">
        <f t="shared" si="22"/>
        <v>100</v>
      </c>
      <c r="V121" s="67" t="str">
        <f t="shared" si="45"/>
        <v/>
      </c>
      <c r="W121" s="67">
        <f t="shared" si="46"/>
        <v>-100</v>
      </c>
      <c r="X121" s="67">
        <f t="shared" si="47"/>
        <v>7459.2000000000007</v>
      </c>
    </row>
    <row r="122" spans="2:24" x14ac:dyDescent="0.25">
      <c r="B122" s="15">
        <v>177</v>
      </c>
      <c r="C122" s="6">
        <v>43309</v>
      </c>
      <c r="D122" s="7">
        <v>0.68055555555555547</v>
      </c>
      <c r="E122" s="112" t="s">
        <v>232</v>
      </c>
      <c r="F122" s="9" t="s">
        <v>31</v>
      </c>
      <c r="G122" s="15">
        <v>8</v>
      </c>
      <c r="H122" s="9">
        <v>1</v>
      </c>
      <c r="I122" s="9" t="s">
        <v>272</v>
      </c>
      <c r="J122" s="9" t="s">
        <v>20</v>
      </c>
      <c r="K122" s="108">
        <v>5.0999999999999996</v>
      </c>
      <c r="L122" s="109">
        <v>2.1</v>
      </c>
      <c r="M122" s="50">
        <f t="shared" si="38"/>
        <v>200</v>
      </c>
      <c r="N122" s="50">
        <f t="shared" si="39"/>
        <v>1019.9999999999999</v>
      </c>
      <c r="O122" s="50">
        <f t="shared" si="40"/>
        <v>819.99999999999989</v>
      </c>
      <c r="P122" s="115">
        <f t="shared" si="41"/>
        <v>26750</v>
      </c>
      <c r="Q122" s="13">
        <f t="shared" si="21"/>
        <v>100</v>
      </c>
      <c r="R122" s="13" t="str">
        <f t="shared" si="42"/>
        <v/>
      </c>
      <c r="S122" s="14">
        <f t="shared" si="43"/>
        <v>-100</v>
      </c>
      <c r="T122" s="14">
        <f t="shared" si="44"/>
        <v>26443.5</v>
      </c>
      <c r="U122" s="67">
        <f t="shared" si="22"/>
        <v>100</v>
      </c>
      <c r="V122" s="67">
        <f t="shared" si="45"/>
        <v>357</v>
      </c>
      <c r="W122" s="67">
        <f t="shared" si="46"/>
        <v>257</v>
      </c>
      <c r="X122" s="67">
        <f t="shared" si="47"/>
        <v>7716.2000000000007</v>
      </c>
    </row>
    <row r="123" spans="2:24" x14ac:dyDescent="0.25">
      <c r="B123" s="110">
        <v>178</v>
      </c>
      <c r="C123" s="6">
        <v>43309</v>
      </c>
      <c r="D123" s="7">
        <v>0.70486111111111116</v>
      </c>
      <c r="E123" s="112" t="s">
        <v>233</v>
      </c>
      <c r="F123" s="9" t="s">
        <v>31</v>
      </c>
      <c r="G123" s="15">
        <v>9</v>
      </c>
      <c r="H123" s="9">
        <v>12</v>
      </c>
      <c r="I123" s="9" t="s">
        <v>273</v>
      </c>
      <c r="J123" s="9" t="s">
        <v>28</v>
      </c>
      <c r="K123" s="108"/>
      <c r="L123" s="109">
        <v>1.7</v>
      </c>
      <c r="M123" s="50">
        <f t="shared" si="38"/>
        <v>200</v>
      </c>
      <c r="N123" s="50" t="str">
        <f t="shared" si="39"/>
        <v/>
      </c>
      <c r="O123" s="50">
        <f t="shared" si="40"/>
        <v>-200</v>
      </c>
      <c r="P123" s="51">
        <f t="shared" si="41"/>
        <v>26550</v>
      </c>
      <c r="Q123" s="13">
        <f t="shared" si="21"/>
        <v>100</v>
      </c>
      <c r="R123" s="13" t="str">
        <f t="shared" si="42"/>
        <v/>
      </c>
      <c r="S123" s="14">
        <f t="shared" si="43"/>
        <v>-100</v>
      </c>
      <c r="T123" s="14">
        <f t="shared" si="44"/>
        <v>26343.5</v>
      </c>
      <c r="U123" s="67">
        <f t="shared" si="22"/>
        <v>100</v>
      </c>
      <c r="V123" s="67" t="str">
        <f t="shared" si="45"/>
        <v/>
      </c>
      <c r="W123" s="67">
        <f t="shared" si="46"/>
        <v>-100</v>
      </c>
      <c r="X123" s="67">
        <f t="shared" si="47"/>
        <v>7616.2000000000007</v>
      </c>
    </row>
    <row r="125" spans="2:24" ht="18" customHeight="1" x14ac:dyDescent="0.25">
      <c r="M125" s="52">
        <f>SUBTOTAL(9,M5:M124)</f>
        <v>23800</v>
      </c>
      <c r="N125" s="52">
        <f>SUBTOTAL(9,N5:N124)</f>
        <v>40350</v>
      </c>
      <c r="O125" s="52">
        <f>SUBTOTAL(9,O5:O124)</f>
        <v>16550</v>
      </c>
      <c r="Q125" s="43">
        <f>SUBTOTAL(9,Q5:Q124)</f>
        <v>11900</v>
      </c>
      <c r="R125" s="43">
        <f>SUBTOTAL(9,R5:R124)</f>
        <v>28243.5</v>
      </c>
      <c r="S125" s="43">
        <f>SUBTOTAL(9,S5:S124)</f>
        <v>16343.5</v>
      </c>
      <c r="U125" s="68">
        <f>SUBTOTAL(9,U5:U124)</f>
        <v>11900</v>
      </c>
      <c r="V125" s="68">
        <f>SUBTOTAL(9,V5:V124)</f>
        <v>14516.2</v>
      </c>
      <c r="W125" s="68">
        <f>SUBTOTAL(9,W5:W124)</f>
        <v>2616.1999999999998</v>
      </c>
    </row>
    <row r="126" spans="2:24" ht="21" customHeight="1" x14ac:dyDescent="0.25">
      <c r="K126" s="2"/>
      <c r="L126" s="3"/>
      <c r="M126" s="18"/>
      <c r="N126" s="19"/>
      <c r="O126" s="31">
        <f>O125/M125</f>
        <v>0.69537815126050417</v>
      </c>
      <c r="P126" s="21">
        <f>SUBTOTAL(4,P5:P124)</f>
        <v>26750</v>
      </c>
      <c r="Q126" s="20"/>
      <c r="R126" s="20"/>
      <c r="S126" s="31">
        <f>S125/Q125</f>
        <v>1.3734033613445378</v>
      </c>
      <c r="T126" s="21">
        <f>SUBTOTAL(4,T5:T124)</f>
        <v>26843.5</v>
      </c>
      <c r="U126" s="20"/>
      <c r="V126" s="20"/>
      <c r="W126" s="31">
        <f>W125/U125</f>
        <v>0.21984873949579831</v>
      </c>
      <c r="X126" s="21">
        <f>SUBTOTAL(4,X5:X124)</f>
        <v>8692.2000000000007</v>
      </c>
    </row>
    <row r="127" spans="2:24" ht="17.25" customHeight="1" x14ac:dyDescent="0.25">
      <c r="C127" s="6">
        <f>SUBTOTAL(4,C5:C124)</f>
        <v>43309</v>
      </c>
      <c r="D127" s="73" t="s">
        <v>194</v>
      </c>
      <c r="I127" s="151" t="s">
        <v>153</v>
      </c>
      <c r="J127" s="151"/>
      <c r="K127" s="151"/>
      <c r="L127" s="56">
        <f>SUBTOTAL(103,I5:I124)</f>
        <v>119</v>
      </c>
      <c r="M127" s="57" t="s">
        <v>154</v>
      </c>
      <c r="N127" s="19"/>
      <c r="O127" s="19"/>
      <c r="P127" s="5"/>
      <c r="Q127" s="37">
        <f>SUBTOTAL(2,Q5:Q124)</f>
        <v>119</v>
      </c>
      <c r="R127" s="38" t="s">
        <v>154</v>
      </c>
      <c r="S127" s="3"/>
      <c r="T127" s="2"/>
      <c r="U127" s="69">
        <f>SUBTOTAL(2,U5:U124)</f>
        <v>119</v>
      </c>
      <c r="V127" s="70" t="s">
        <v>154</v>
      </c>
      <c r="W127" s="3"/>
    </row>
    <row r="128" spans="2:24" ht="17.25" customHeight="1" x14ac:dyDescent="0.25">
      <c r="C128" s="6">
        <f>SUBTOTAL(5,C5:C124)</f>
        <v>42950</v>
      </c>
      <c r="D128" s="73" t="s">
        <v>195</v>
      </c>
      <c r="I128" s="151" t="s">
        <v>155</v>
      </c>
      <c r="J128" s="151"/>
      <c r="K128" s="151"/>
      <c r="L128" s="58">
        <f>SUBTOTAL(2,K5:K124)</f>
        <v>65</v>
      </c>
      <c r="M128" s="59">
        <f>L128/L127</f>
        <v>0.54621848739495793</v>
      </c>
      <c r="N128" s="19"/>
      <c r="O128" s="4"/>
      <c r="P128" s="22"/>
      <c r="Q128" s="39">
        <f>SUBTOTAL(2,R5:R124)</f>
        <v>29</v>
      </c>
      <c r="R128" s="40">
        <f>Q128/Q127</f>
        <v>0.24369747899159663</v>
      </c>
      <c r="S128" s="5"/>
      <c r="T128" s="23"/>
      <c r="U128" s="71">
        <f>SUBTOTAL(2,V5:V124)</f>
        <v>63</v>
      </c>
      <c r="V128" s="72">
        <f>U128/U127</f>
        <v>0.52941176470588236</v>
      </c>
      <c r="W128" s="5"/>
    </row>
    <row r="129" spans="3:23" ht="17.25" customHeight="1" x14ac:dyDescent="0.25">
      <c r="C129" s="83">
        <f>(C127-C128)/7</f>
        <v>51.285714285714285</v>
      </c>
      <c r="D129" s="73" t="s">
        <v>189</v>
      </c>
      <c r="I129" s="152" t="s">
        <v>156</v>
      </c>
      <c r="J129" s="152"/>
      <c r="K129" s="152"/>
      <c r="L129" s="60">
        <f>SUBTOTAL(2,L5:L124)</f>
        <v>88</v>
      </c>
      <c r="M129" s="61">
        <f>L129/L127</f>
        <v>0.73949579831932777</v>
      </c>
      <c r="N129" s="19"/>
      <c r="O129" s="4"/>
      <c r="P129" s="22"/>
      <c r="Q129" s="22"/>
      <c r="R129" s="5"/>
      <c r="S129" s="5"/>
      <c r="T129" s="5"/>
    </row>
    <row r="130" spans="3:23" ht="17.25" customHeight="1" x14ac:dyDescent="0.25">
      <c r="I130" s="147" t="s">
        <v>157</v>
      </c>
      <c r="J130" s="147"/>
      <c r="K130" s="147"/>
      <c r="L130" s="44">
        <f>SUBTOTAL(9,L5:L124)</f>
        <v>133.63999999999999</v>
      </c>
      <c r="M130" s="31">
        <f>(L130-L127)/L127</f>
        <v>0.1230252100840335</v>
      </c>
      <c r="N130" s="45" t="s">
        <v>165</v>
      </c>
    </row>
    <row r="133" spans="3:23" ht="15.75" thickBot="1" x14ac:dyDescent="0.3">
      <c r="P133"/>
    </row>
    <row r="134" spans="3:23" ht="25.5" customHeight="1" x14ac:dyDescent="0.25">
      <c r="K134" s="143" t="s">
        <v>279</v>
      </c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5"/>
    </row>
    <row r="135" spans="3:23" ht="41.25" customHeight="1" x14ac:dyDescent="0.25">
      <c r="K135" s="119" t="s">
        <v>192</v>
      </c>
      <c r="L135" s="119"/>
      <c r="M135" s="119"/>
      <c r="N135" s="80"/>
      <c r="O135" s="119" t="s">
        <v>193</v>
      </c>
      <c r="P135" s="119"/>
      <c r="Q135" s="81"/>
      <c r="R135" s="77"/>
      <c r="S135" s="146" t="s">
        <v>179</v>
      </c>
      <c r="T135" s="146"/>
      <c r="U135" s="81"/>
      <c r="V135" s="142" t="s">
        <v>178</v>
      </c>
      <c r="W135" s="142"/>
    </row>
    <row r="136" spans="3:23" ht="16.5" customHeight="1" x14ac:dyDescent="0.25">
      <c r="K136" s="120" t="s">
        <v>153</v>
      </c>
      <c r="L136" s="120"/>
      <c r="M136" s="84">
        <f>L127</f>
        <v>119</v>
      </c>
      <c r="N136" s="79"/>
      <c r="O136" s="96" t="s">
        <v>153</v>
      </c>
      <c r="P136" s="84">
        <f>L127</f>
        <v>119</v>
      </c>
      <c r="Q136" s="79"/>
      <c r="R136" s="79"/>
      <c r="S136" s="97" t="s">
        <v>153</v>
      </c>
      <c r="T136" s="85">
        <f>Q127</f>
        <v>119</v>
      </c>
      <c r="U136" s="79"/>
      <c r="V136" s="98" t="s">
        <v>153</v>
      </c>
      <c r="W136" s="92">
        <f>U127</f>
        <v>119</v>
      </c>
    </row>
    <row r="137" spans="3:23" ht="16.5" customHeight="1" x14ac:dyDescent="0.25">
      <c r="K137" s="120" t="s">
        <v>155</v>
      </c>
      <c r="L137" s="120"/>
      <c r="M137" s="84">
        <f>L128</f>
        <v>65</v>
      </c>
      <c r="N137" s="79"/>
      <c r="O137" s="96" t="s">
        <v>175</v>
      </c>
      <c r="P137" s="84">
        <f>L129</f>
        <v>88</v>
      </c>
      <c r="Q137" s="79"/>
      <c r="R137" s="79"/>
      <c r="S137" s="97" t="s">
        <v>155</v>
      </c>
      <c r="T137" s="85">
        <f>Q128</f>
        <v>29</v>
      </c>
      <c r="U137" s="79"/>
      <c r="V137" s="98" t="s">
        <v>155</v>
      </c>
      <c r="W137" s="92">
        <f>U128</f>
        <v>63</v>
      </c>
    </row>
    <row r="138" spans="3:23" ht="16.5" customHeight="1" x14ac:dyDescent="0.25">
      <c r="K138" s="120" t="s">
        <v>154</v>
      </c>
      <c r="L138" s="120"/>
      <c r="M138" s="86">
        <f>M128</f>
        <v>0.54621848739495793</v>
      </c>
      <c r="N138" s="79"/>
      <c r="O138" s="96" t="s">
        <v>154</v>
      </c>
      <c r="P138" s="86">
        <f>M129</f>
        <v>0.73949579831932777</v>
      </c>
      <c r="Q138" s="79"/>
      <c r="R138" s="79"/>
      <c r="S138" s="97" t="s">
        <v>154</v>
      </c>
      <c r="T138" s="87">
        <f>T137/T136</f>
        <v>0.24369747899159663</v>
      </c>
      <c r="U138" s="79"/>
      <c r="V138" s="98" t="s">
        <v>154</v>
      </c>
      <c r="W138" s="93">
        <f>W137/W136</f>
        <v>0.52941176470588236</v>
      </c>
    </row>
    <row r="139" spans="3:23" ht="16.5" customHeight="1" x14ac:dyDescent="0.25">
      <c r="K139" s="120" t="s">
        <v>171</v>
      </c>
      <c r="L139" s="120"/>
      <c r="M139" s="88">
        <f>SUBTOTAL(1,K5:K124)</f>
        <v>3.1038461538461539</v>
      </c>
      <c r="N139" s="79"/>
      <c r="O139" s="96" t="s">
        <v>196</v>
      </c>
      <c r="P139" s="88">
        <f>SUBTOTAL(1,L5:L124)</f>
        <v>1.5186363636363636</v>
      </c>
      <c r="Q139" s="79"/>
      <c r="R139" s="79"/>
      <c r="S139" s="97" t="s">
        <v>177</v>
      </c>
      <c r="T139" s="89">
        <f>SUBTOTAL(1,R5:R124)</f>
        <v>973.91379310344826</v>
      </c>
      <c r="U139" s="79"/>
      <c r="V139" s="98" t="s">
        <v>177</v>
      </c>
      <c r="W139" s="94">
        <f>SUBTOTAL(1,V5:V124)</f>
        <v>230.41587301587302</v>
      </c>
    </row>
    <row r="140" spans="3:23" ht="16.5" customHeight="1" x14ac:dyDescent="0.25">
      <c r="K140" s="120" t="s">
        <v>172</v>
      </c>
      <c r="L140" s="120"/>
      <c r="M140" s="90">
        <f>M125</f>
        <v>23800</v>
      </c>
      <c r="N140" s="79"/>
      <c r="O140" s="96" t="s">
        <v>176</v>
      </c>
      <c r="P140" s="90">
        <f>P136*200</f>
        <v>23800</v>
      </c>
      <c r="Q140" s="79"/>
      <c r="R140" s="79"/>
      <c r="S140" s="97" t="s">
        <v>172</v>
      </c>
      <c r="T140" s="91">
        <f>T136*100</f>
        <v>11900</v>
      </c>
      <c r="U140" s="79"/>
      <c r="V140" s="98" t="s">
        <v>172</v>
      </c>
      <c r="W140" s="95">
        <f>W136*100</f>
        <v>11900</v>
      </c>
    </row>
    <row r="141" spans="3:23" ht="16.5" customHeight="1" x14ac:dyDescent="0.25">
      <c r="K141" s="120" t="s">
        <v>173</v>
      </c>
      <c r="L141" s="120"/>
      <c r="M141" s="90">
        <f>N125</f>
        <v>40350</v>
      </c>
      <c r="N141" s="79"/>
      <c r="O141" s="96" t="s">
        <v>173</v>
      </c>
      <c r="P141" s="90">
        <f>P137*P139*200</f>
        <v>26727.999999999996</v>
      </c>
      <c r="Q141" s="79"/>
      <c r="R141" s="79"/>
      <c r="S141" s="97" t="s">
        <v>173</v>
      </c>
      <c r="T141" s="91">
        <f>R125</f>
        <v>28243.5</v>
      </c>
      <c r="U141" s="79"/>
      <c r="V141" s="98" t="s">
        <v>173</v>
      </c>
      <c r="W141" s="95">
        <f>V125</f>
        <v>14516.2</v>
      </c>
    </row>
    <row r="142" spans="3:23" ht="23.25" customHeight="1" x14ac:dyDescent="0.25">
      <c r="K142" s="120" t="s">
        <v>174</v>
      </c>
      <c r="L142" s="120"/>
      <c r="M142" s="90">
        <f>O125</f>
        <v>16550</v>
      </c>
      <c r="N142" s="79"/>
      <c r="O142" s="96" t="s">
        <v>174</v>
      </c>
      <c r="P142" s="90">
        <f>P141-P140</f>
        <v>2927.9999999999964</v>
      </c>
      <c r="Q142" s="79"/>
      <c r="R142" s="79"/>
      <c r="S142" s="97" t="s">
        <v>174</v>
      </c>
      <c r="T142" s="91">
        <f>S125</f>
        <v>16343.5</v>
      </c>
      <c r="U142" s="79"/>
      <c r="V142" s="98" t="s">
        <v>174</v>
      </c>
      <c r="W142" s="95">
        <f>W125</f>
        <v>2616.1999999999998</v>
      </c>
    </row>
    <row r="143" spans="3:23" ht="16.5" customHeight="1" x14ac:dyDescent="0.25">
      <c r="K143" s="120" t="s">
        <v>158</v>
      </c>
      <c r="L143" s="120"/>
      <c r="M143" s="86">
        <f>O126</f>
        <v>0.69537815126050417</v>
      </c>
      <c r="N143" s="79"/>
      <c r="O143" s="96" t="s">
        <v>158</v>
      </c>
      <c r="P143" s="86">
        <f>P142/P140</f>
        <v>0.12302521008403346</v>
      </c>
      <c r="Q143" s="79"/>
      <c r="R143" s="79"/>
      <c r="S143" s="97" t="s">
        <v>158</v>
      </c>
      <c r="T143" s="87">
        <f>T142/T140</f>
        <v>1.3734033613445378</v>
      </c>
      <c r="U143" s="79"/>
      <c r="V143" s="98" t="s">
        <v>158</v>
      </c>
      <c r="W143" s="93">
        <f>W142/W140</f>
        <v>0.21984873949579831</v>
      </c>
    </row>
    <row r="144" spans="3:23" ht="16.5" customHeight="1" x14ac:dyDescent="0.25">
      <c r="K144" s="153" t="s">
        <v>197</v>
      </c>
      <c r="L144" s="153"/>
      <c r="M144" s="104" t="s">
        <v>198</v>
      </c>
      <c r="N144" s="79"/>
      <c r="O144" s="96" t="s">
        <v>197</v>
      </c>
      <c r="P144" s="104" t="s">
        <v>198</v>
      </c>
      <c r="Q144" s="79"/>
      <c r="R144" s="79"/>
      <c r="S144" s="97" t="s">
        <v>199</v>
      </c>
      <c r="T144" s="104" t="s">
        <v>198</v>
      </c>
      <c r="U144" s="79"/>
      <c r="V144" s="98" t="s">
        <v>199</v>
      </c>
      <c r="W144" s="104" t="s">
        <v>198</v>
      </c>
    </row>
    <row r="145" spans="14:23" ht="16.5" customHeight="1" x14ac:dyDescent="0.25">
      <c r="N145" s="79"/>
      <c r="O145" s="77"/>
      <c r="P145" s="82" t="s">
        <v>191</v>
      </c>
      <c r="Q145" s="77"/>
      <c r="R145" s="77"/>
      <c r="S145" s="77"/>
      <c r="T145" s="77"/>
      <c r="U145" s="77"/>
      <c r="V145" s="77"/>
      <c r="W145" s="77"/>
    </row>
    <row r="146" spans="14:23" ht="18.75" customHeight="1" x14ac:dyDescent="0.25">
      <c r="N146" s="79"/>
      <c r="O146" s="77"/>
      <c r="P146" s="121" t="s">
        <v>280</v>
      </c>
      <c r="Q146" s="122"/>
      <c r="R146" s="122"/>
      <c r="S146" s="122"/>
      <c r="T146" s="122"/>
      <c r="U146" s="122"/>
      <c r="V146" s="122"/>
      <c r="W146" s="123"/>
    </row>
    <row r="147" spans="14:23" ht="18.75" customHeight="1" x14ac:dyDescent="0.3">
      <c r="N147" s="77"/>
      <c r="O147" s="77"/>
      <c r="P147" s="124" t="s">
        <v>186</v>
      </c>
      <c r="Q147" s="125"/>
      <c r="R147" s="125"/>
      <c r="S147" s="125"/>
      <c r="T147" s="125"/>
      <c r="U147" s="126"/>
      <c r="V147" s="76" t="s">
        <v>185</v>
      </c>
      <c r="W147" s="76" t="s">
        <v>182</v>
      </c>
    </row>
    <row r="148" spans="14:23" ht="18.75" customHeight="1" x14ac:dyDescent="0.25">
      <c r="N148" s="77"/>
      <c r="O148" s="77"/>
      <c r="P148" s="127">
        <f>IF(M144&lt;&gt;"Yes","",O125)</f>
        <v>16550</v>
      </c>
      <c r="Q148" s="128"/>
      <c r="R148" s="129"/>
      <c r="S148" s="74" t="s">
        <v>187</v>
      </c>
      <c r="T148" s="75"/>
      <c r="U148" s="75"/>
      <c r="V148" s="99">
        <f>M143</f>
        <v>0.69537815126050417</v>
      </c>
      <c r="W148" s="99">
        <f>M138</f>
        <v>0.54621848739495793</v>
      </c>
    </row>
    <row r="149" spans="14:23" ht="18.75" customHeight="1" x14ac:dyDescent="0.25">
      <c r="N149" s="77"/>
      <c r="O149" s="77"/>
      <c r="P149" s="127">
        <f>IF(P144&lt;&gt;"Yes","",P142)</f>
        <v>2927.9999999999964</v>
      </c>
      <c r="Q149" s="128"/>
      <c r="R149" s="129"/>
      <c r="S149" s="74" t="s">
        <v>183</v>
      </c>
      <c r="T149" s="75"/>
      <c r="U149" s="75"/>
      <c r="V149" s="99">
        <f>P143</f>
        <v>0.12302521008403346</v>
      </c>
      <c r="W149" s="99">
        <f>P138</f>
        <v>0.73949579831932777</v>
      </c>
    </row>
    <row r="150" spans="14:23" ht="18.75" customHeight="1" x14ac:dyDescent="0.25">
      <c r="N150" s="77"/>
      <c r="O150" s="77"/>
      <c r="P150" s="127">
        <f>IF(T144&lt;&gt;"Yes","",S125)</f>
        <v>16343.5</v>
      </c>
      <c r="Q150" s="128"/>
      <c r="R150" s="129"/>
      <c r="S150" s="74" t="s">
        <v>188</v>
      </c>
      <c r="T150" s="75"/>
      <c r="U150" s="75"/>
      <c r="V150" s="99">
        <f>T143</f>
        <v>1.3734033613445378</v>
      </c>
      <c r="W150" s="99">
        <f>T138</f>
        <v>0.24369747899159663</v>
      </c>
    </row>
    <row r="151" spans="14:23" ht="18.75" customHeight="1" x14ac:dyDescent="0.25">
      <c r="N151" s="77"/>
      <c r="O151" s="77"/>
      <c r="P151" s="127">
        <f>IF(W144&lt;&gt;"yes","",W125)</f>
        <v>2616.1999999999998</v>
      </c>
      <c r="Q151" s="128"/>
      <c r="R151" s="129"/>
      <c r="S151" s="74" t="s">
        <v>184</v>
      </c>
      <c r="T151" s="75"/>
      <c r="U151" s="75"/>
      <c r="V151" s="99">
        <f>W143</f>
        <v>0.21984873949579831</v>
      </c>
      <c r="W151" s="99">
        <f>W138</f>
        <v>0.52941176470588236</v>
      </c>
    </row>
    <row r="152" spans="14:23" ht="18.75" customHeight="1" thickBot="1" x14ac:dyDescent="0.3">
      <c r="N152" s="77"/>
      <c r="O152" s="77"/>
      <c r="P152" s="116">
        <f>SUM(P148:R151)</f>
        <v>38437.699999999997</v>
      </c>
      <c r="Q152" s="117"/>
      <c r="R152" s="118"/>
      <c r="S152" s="78" t="s">
        <v>180</v>
      </c>
      <c r="T152" s="132" t="s">
        <v>190</v>
      </c>
      <c r="U152" s="133"/>
      <c r="V152" s="130">
        <f>P152/C129</f>
        <v>749.4816155988857</v>
      </c>
      <c r="W152" s="131"/>
    </row>
    <row r="153" spans="14:23" x14ac:dyDescent="0.25">
      <c r="N153" s="77"/>
      <c r="O153" s="77"/>
      <c r="P153"/>
      <c r="Q153" s="2"/>
      <c r="R153" s="2"/>
      <c r="S153" s="2"/>
    </row>
    <row r="154" spans="14:23" x14ac:dyDescent="0.25">
      <c r="N154" s="77"/>
      <c r="O154" s="77"/>
      <c r="Q154" s="1"/>
      <c r="R154" s="1"/>
      <c r="S154" s="1"/>
    </row>
    <row r="155" spans="14:23" x14ac:dyDescent="0.25">
      <c r="Q155" s="1"/>
      <c r="R155" s="1"/>
      <c r="S155" s="1"/>
    </row>
    <row r="156" spans="14:23" x14ac:dyDescent="0.25">
      <c r="Q156" s="1"/>
      <c r="R156" s="1"/>
      <c r="S156" s="1"/>
    </row>
  </sheetData>
  <autoFilter ref="B4:T119" xr:uid="{00000000-0009-0000-0000-000009000000}"/>
  <customSheetViews>
    <customSheetView guid="{2B1FAC02-4029-4B84-AB7F-5405ADDC6EAF}" scale="90" showGridLines="0" showAutoFilter="1" hiddenColumns="1">
      <pane xSplit="1" ySplit="6" topLeftCell="C92" activePane="bottomRight" state="frozen"/>
      <selection pane="bottomRight" activeCell="M148" sqref="M148"/>
      <rowBreaks count="2" manualBreakCount="2">
        <brk id="111" max="16383" man="1"/>
        <brk id="141" max="16383" man="1"/>
      </rowBreaks>
      <pageMargins left="0.70866141732283472" right="0.70866141732283472" top="0.74803149606299213" bottom="0.74803149606299213" header="0.31496062992125984" footer="0.31496062992125984"/>
      <pageSetup scale="55" fitToHeight="27" orientation="landscape" horizontalDpi="1200" verticalDpi="1200" r:id="rId1"/>
      <headerFooter>
        <oddFooter>&amp;Lwww.eliteracing.com.au&amp;CElite Ultimate ver2
Mel + True-Fav 
&amp;R2017-2018  Season</oddFooter>
      </headerFooter>
      <autoFilter ref="B4:T119" xr:uid="{00000000-0000-0000-0000-000000000000}"/>
    </customSheetView>
    <customSheetView guid="{33381C6E-E7C4-45D8-87E6-297772DAB03B}" scale="90" showGridLines="0" showAutoFilter="1" hiddenColumns="1">
      <pane xSplit="1" ySplit="6" topLeftCell="C92" activePane="bottomRight" state="frozen"/>
      <selection pane="bottomRight" activeCell="AC123" sqref="AC123"/>
      <rowBreaks count="2" manualBreakCount="2">
        <brk id="111" max="16383" man="1"/>
        <brk id="145" max="16383" man="1"/>
      </rowBreaks>
      <pageMargins left="0.70866141732283472" right="0.70866141732283472" top="0.74803149606299213" bottom="0.74803149606299213" header="0.31496062992125984" footer="0.31496062992125984"/>
      <pageSetup scale="55" fitToHeight="27" orientation="landscape" horizontalDpi="1200" verticalDpi="1200" r:id="rId2"/>
      <headerFooter>
        <oddFooter>&amp;Lwww.eliteracing.com.au&amp;CElite Ultimate ver2
Mel + True-Fav 
&amp;R2017-2018  Season</oddFooter>
      </headerFooter>
      <autoFilter ref="B4:T119" xr:uid="{00000000-0000-0000-0000-000000000000}"/>
    </customSheetView>
    <customSheetView guid="{E9621C6E-0144-4B8F-B982-BF697C14C885}" scale="90" showGridLines="0" showAutoFilter="1" hiddenColumns="1">
      <pane xSplit="1" ySplit="6" topLeftCell="C92" activePane="bottomRight" state="frozen"/>
      <selection pane="bottomRight" activeCell="AC123" sqref="AC123"/>
      <rowBreaks count="2" manualBreakCount="2">
        <brk id="111" max="16383" man="1"/>
        <brk id="145" max="16383" man="1"/>
      </rowBreaks>
      <pageMargins left="0.70866141732283472" right="0.70866141732283472" top="0.74803149606299213" bottom="0.74803149606299213" header="0.31496062992125984" footer="0.31496062992125984"/>
      <pageSetup scale="55" fitToHeight="27" orientation="landscape" horizontalDpi="1200" verticalDpi="1200" r:id="rId3"/>
      <headerFooter>
        <oddFooter>&amp;Lwww.eliteracing.com.au&amp;CElite Ultimate ver2
Mel + True-Fav 
&amp;R2017-2018  Season</oddFooter>
      </headerFooter>
      <autoFilter ref="B4:T119" xr:uid="{00000000-0000-0000-0000-000000000000}"/>
    </customSheetView>
    <customSheetView guid="{04F628C2-8C2A-41A6-8126-B58AA5D40511}" scale="90" showGridLines="0" showAutoFilter="1" hiddenColumns="1">
      <pane xSplit="1" ySplit="6" topLeftCell="C92" activePane="bottomRight" state="frozen"/>
      <selection pane="bottomRight" activeCell="AC123" sqref="AC123"/>
      <rowBreaks count="2" manualBreakCount="2">
        <brk id="111" max="16383" man="1"/>
        <brk id="145" max="16383" man="1"/>
      </rowBreaks>
      <pageMargins left="0.70866141732283472" right="0.70866141732283472" top="0.74803149606299213" bottom="0.74803149606299213" header="0.31496062992125984" footer="0.31496062992125984"/>
      <pageSetup scale="55" fitToHeight="27" orientation="landscape" horizontalDpi="1200" verticalDpi="1200" r:id="rId4"/>
      <headerFooter>
        <oddFooter>&amp;Lwww.eliteracing.com.au&amp;CElite Ultimate ver2
Mel + True-Fav 
&amp;R2017-2018  Season</oddFooter>
      </headerFooter>
      <autoFilter ref="B4:T119" xr:uid="{00000000-0000-0000-0000-000000000000}"/>
    </customSheetView>
    <customSheetView guid="{62DD6C40-D5CE-4103-9B48-6D8158E27CC8}" scale="90" showGridLines="0" showAutoFilter="1" hiddenColumns="1">
      <pane xSplit="1" ySplit="6" topLeftCell="C92" activePane="bottomRight" state="frozen"/>
      <selection pane="bottomRight" activeCell="AC123" sqref="AC123"/>
      <rowBreaks count="2" manualBreakCount="2">
        <brk id="111" max="16383" man="1"/>
        <brk id="145" max="16383" man="1"/>
      </rowBreaks>
      <pageMargins left="0.70866141732283472" right="0.70866141732283472" top="0.74803149606299213" bottom="0.74803149606299213" header="0.31496062992125984" footer="0.31496062992125984"/>
      <pageSetup scale="55" fitToHeight="27" orientation="landscape" horizontalDpi="1200" verticalDpi="1200" r:id="rId5"/>
      <headerFooter>
        <oddFooter>&amp;Lwww.eliteracing.com.au&amp;CElite Ultimate ver2
Mel + True-Fav 
&amp;R2017-2018  Season</oddFooter>
      </headerFooter>
      <autoFilter ref="B4:T119" xr:uid="{00000000-0000-0000-0000-000000000000}"/>
    </customSheetView>
  </customSheetViews>
  <mergeCells count="32">
    <mergeCell ref="R1:T1"/>
    <mergeCell ref="V1:X1"/>
    <mergeCell ref="V152:W152"/>
    <mergeCell ref="K142:L142"/>
    <mergeCell ref="K143:L143"/>
    <mergeCell ref="K144:L144"/>
    <mergeCell ref="P146:W146"/>
    <mergeCell ref="P147:U147"/>
    <mergeCell ref="P148:R148"/>
    <mergeCell ref="P149:R149"/>
    <mergeCell ref="P150:R150"/>
    <mergeCell ref="P151:R151"/>
    <mergeCell ref="P152:R152"/>
    <mergeCell ref="T152:U152"/>
    <mergeCell ref="K141:L141"/>
    <mergeCell ref="I130:K130"/>
    <mergeCell ref="K134:W134"/>
    <mergeCell ref="K135:M135"/>
    <mergeCell ref="O135:P135"/>
    <mergeCell ref="S135:T135"/>
    <mergeCell ref="V135:W135"/>
    <mergeCell ref="K136:L136"/>
    <mergeCell ref="K137:L137"/>
    <mergeCell ref="K138:L138"/>
    <mergeCell ref="K139:L139"/>
    <mergeCell ref="K140:L140"/>
    <mergeCell ref="I129:K129"/>
    <mergeCell ref="B2:L2"/>
    <mergeCell ref="Q2:T2"/>
    <mergeCell ref="U2:X2"/>
    <mergeCell ref="I127:K127"/>
    <mergeCell ref="I128:K128"/>
  </mergeCells>
  <conditionalFormatting sqref="O126">
    <cfRule type="cellIs" dxfId="7" priority="4" operator="lessThan">
      <formula>0</formula>
    </cfRule>
  </conditionalFormatting>
  <conditionalFormatting sqref="S126">
    <cfRule type="cellIs" dxfId="6" priority="3" operator="lessThan">
      <formula>0</formula>
    </cfRule>
  </conditionalFormatting>
  <conditionalFormatting sqref="M130">
    <cfRule type="cellIs" dxfId="5" priority="2" operator="lessThan">
      <formula>0</formula>
    </cfRule>
  </conditionalFormatting>
  <conditionalFormatting sqref="W126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55" fitToHeight="27" orientation="landscape" horizontalDpi="1200" verticalDpi="1200" r:id="rId6"/>
  <headerFooter>
    <oddFooter>&amp;Lwww.eliteracing.com.au&amp;CElite Ultimate ver2
Mel + True-Fav 
&amp;R2017-2018  Season</oddFooter>
  </headerFooter>
  <rowBreaks count="2" manualBreakCount="2">
    <brk id="111" max="16383" man="1"/>
    <brk id="1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B1:X153"/>
  <sheetViews>
    <sheetView showGridLines="0" zoomScale="90" zoomScaleNormal="90" workbookViewId="0">
      <pane xSplit="2" ySplit="6" topLeftCell="C107" activePane="bottomRight" state="frozen"/>
      <selection pane="topRight" activeCell="C1" sqref="C1"/>
      <selection pane="bottomLeft" activeCell="A7" sqref="A7"/>
      <selection pane="bottomRight" activeCell="P127" sqref="P127"/>
    </sheetView>
  </sheetViews>
  <sheetFormatPr defaultRowHeight="15" x14ac:dyDescent="0.25"/>
  <cols>
    <col min="2" max="2" width="6.140625" hidden="1" customWidth="1"/>
    <col min="3" max="3" width="10.5703125" customWidth="1"/>
    <col min="4" max="4" width="12.140625" hidden="1" customWidth="1"/>
    <col min="5" max="5" width="10" bestFit="1" customWidth="1"/>
    <col min="6" max="6" width="10.85546875" customWidth="1"/>
    <col min="7" max="7" width="4.7109375" bestFit="1" customWidth="1"/>
    <col min="8" max="8" width="3.85546875" bestFit="1" customWidth="1"/>
    <col min="9" max="9" width="15.5703125" customWidth="1"/>
    <col min="10" max="10" width="6.5703125" customWidth="1"/>
    <col min="11" max="11" width="7.28515625" customWidth="1"/>
    <col min="12" max="12" width="9" bestFit="1" customWidth="1"/>
    <col min="13" max="13" width="9.7109375" customWidth="1"/>
    <col min="14" max="14" width="9.42578125" customWidth="1"/>
    <col min="15" max="15" width="10" customWidth="1"/>
    <col min="16" max="16" width="10.85546875" style="2" customWidth="1"/>
  </cols>
  <sheetData>
    <row r="1" spans="2:24" ht="15.75" thickBot="1" x14ac:dyDescent="0.3">
      <c r="M1" s="42" t="s">
        <v>159</v>
      </c>
      <c r="N1" s="100"/>
      <c r="O1" s="54"/>
      <c r="P1" s="55"/>
      <c r="Q1" s="103">
        <v>100</v>
      </c>
      <c r="R1" s="138" t="s">
        <v>207</v>
      </c>
      <c r="S1" s="139"/>
      <c r="T1" s="140"/>
      <c r="U1" s="103">
        <v>100</v>
      </c>
      <c r="V1" s="136" t="s">
        <v>208</v>
      </c>
      <c r="W1" s="137"/>
      <c r="X1" s="137"/>
    </row>
    <row r="2" spans="2:24" ht="23.25" x14ac:dyDescent="0.35">
      <c r="B2" s="1"/>
      <c r="C2" s="155" t="s">
        <v>270</v>
      </c>
      <c r="D2" s="155"/>
      <c r="E2" s="155"/>
      <c r="F2" s="155"/>
      <c r="G2" s="155"/>
      <c r="H2" s="155"/>
      <c r="I2" s="155"/>
      <c r="J2" s="2"/>
      <c r="K2" s="2"/>
      <c r="L2" s="3"/>
      <c r="M2" s="101">
        <v>200</v>
      </c>
      <c r="N2" s="100"/>
      <c r="O2" s="62"/>
      <c r="P2" s="63"/>
      <c r="Q2" s="149" t="s">
        <v>169</v>
      </c>
      <c r="R2" s="149"/>
      <c r="S2" s="149"/>
      <c r="T2" s="149"/>
      <c r="U2" s="141" t="s">
        <v>170</v>
      </c>
      <c r="V2" s="141"/>
      <c r="W2" s="141"/>
      <c r="X2" s="141"/>
    </row>
    <row r="3" spans="2:24" ht="1.5" customHeight="1" x14ac:dyDescent="0.45">
      <c r="B3" s="1"/>
      <c r="C3" s="36"/>
      <c r="D3" s="36"/>
      <c r="E3" s="36"/>
      <c r="F3" s="36"/>
      <c r="G3" s="36"/>
      <c r="H3" s="36"/>
      <c r="I3" s="36"/>
      <c r="J3" s="2"/>
      <c r="K3" s="2"/>
      <c r="L3" s="3"/>
      <c r="M3" s="35"/>
      <c r="N3" s="32"/>
      <c r="O3" s="33"/>
      <c r="P3" s="34"/>
      <c r="Q3" s="5"/>
      <c r="R3" s="3"/>
      <c r="S3" s="2"/>
      <c r="T3" s="2"/>
      <c r="U3" s="64"/>
      <c r="V3" s="64"/>
      <c r="W3" s="64"/>
      <c r="X3" s="65"/>
    </row>
    <row r="4" spans="2:24" ht="45" x14ac:dyDescent="0.25">
      <c r="B4" s="24" t="s">
        <v>0</v>
      </c>
      <c r="C4" s="24" t="s">
        <v>1</v>
      </c>
      <c r="D4" s="25" t="s">
        <v>2</v>
      </c>
      <c r="E4" s="24" t="s">
        <v>3</v>
      </c>
      <c r="F4" s="24" t="s">
        <v>4</v>
      </c>
      <c r="G4" s="26" t="s">
        <v>5</v>
      </c>
      <c r="H4" s="24" t="s">
        <v>6</v>
      </c>
      <c r="I4" s="24" t="s">
        <v>7</v>
      </c>
      <c r="J4" s="24" t="s">
        <v>8</v>
      </c>
      <c r="K4" s="27" t="s">
        <v>9</v>
      </c>
      <c r="L4" s="28" t="s">
        <v>10</v>
      </c>
      <c r="M4" s="53" t="s">
        <v>11</v>
      </c>
      <c r="N4" s="53" t="s">
        <v>12</v>
      </c>
      <c r="O4" s="53" t="s">
        <v>13</v>
      </c>
      <c r="P4" s="53">
        <v>10000</v>
      </c>
      <c r="Q4" s="29" t="s">
        <v>14</v>
      </c>
      <c r="R4" s="29" t="s">
        <v>15</v>
      </c>
      <c r="S4" s="29" t="s">
        <v>16</v>
      </c>
      <c r="T4" s="30">
        <v>10000</v>
      </c>
      <c r="U4" s="66" t="s">
        <v>166</v>
      </c>
      <c r="V4" s="66" t="s">
        <v>167</v>
      </c>
      <c r="W4" s="66" t="s">
        <v>168</v>
      </c>
      <c r="X4" s="66">
        <v>5000</v>
      </c>
    </row>
    <row r="5" spans="2:24" x14ac:dyDescent="0.25">
      <c r="B5" s="15">
        <v>1</v>
      </c>
      <c r="C5" s="6">
        <v>42950</v>
      </c>
      <c r="D5" s="7">
        <v>0.56041666666666667</v>
      </c>
      <c r="E5" s="111" t="s">
        <v>17</v>
      </c>
      <c r="F5" s="9" t="s">
        <v>18</v>
      </c>
      <c r="G5" s="15">
        <v>1</v>
      </c>
      <c r="H5" s="9">
        <v>1</v>
      </c>
      <c r="I5" s="9" t="s">
        <v>19</v>
      </c>
      <c r="J5" s="9" t="s">
        <v>20</v>
      </c>
      <c r="K5" s="108">
        <v>2.7</v>
      </c>
      <c r="L5" s="109">
        <v>1.5</v>
      </c>
      <c r="M5" s="50">
        <f>$M$2</f>
        <v>200</v>
      </c>
      <c r="N5" s="50">
        <f>IF(J5&lt;&gt;"WON","",M5*K5)</f>
        <v>540</v>
      </c>
      <c r="O5" s="50">
        <f>IF(N5="",M5*-1,N5-M5)</f>
        <v>340</v>
      </c>
      <c r="P5" s="51">
        <f>P4+O5</f>
        <v>10340</v>
      </c>
      <c r="Q5" s="13">
        <f>$Q$1</f>
        <v>100</v>
      </c>
      <c r="R5" s="13" t="str">
        <f>IF(OR(K5="",K6=""),"",((K5*Q5)*K6))</f>
        <v/>
      </c>
      <c r="S5" s="14">
        <f>IF(R5="",Q5*-1,R5-Q5)</f>
        <v>-100</v>
      </c>
      <c r="T5" s="14">
        <f>T4+S5</f>
        <v>9900</v>
      </c>
      <c r="U5" s="67">
        <f>$U$1</f>
        <v>100</v>
      </c>
      <c r="V5" s="67">
        <f>IF(OR(L5="",L6=""),"",((L5*U5)*L6))</f>
        <v>285</v>
      </c>
      <c r="W5" s="67">
        <f>IF(V5="",U5*-1,V5-U5)</f>
        <v>185</v>
      </c>
      <c r="X5" s="67">
        <f>X4+W5</f>
        <v>5185</v>
      </c>
    </row>
    <row r="6" spans="2:24" x14ac:dyDescent="0.25">
      <c r="B6" s="15">
        <v>2</v>
      </c>
      <c r="C6" s="6">
        <v>42952</v>
      </c>
      <c r="D6" s="7">
        <v>0.5444444444444444</v>
      </c>
      <c r="E6" s="113" t="s">
        <v>263</v>
      </c>
      <c r="F6" s="9" t="s">
        <v>21</v>
      </c>
      <c r="G6" s="15">
        <v>3</v>
      </c>
      <c r="H6" s="9">
        <v>8</v>
      </c>
      <c r="I6" s="9" t="s">
        <v>22</v>
      </c>
      <c r="J6" s="9" t="s">
        <v>23</v>
      </c>
      <c r="K6" s="108"/>
      <c r="L6" s="109">
        <v>1.9</v>
      </c>
      <c r="M6" s="50">
        <f t="shared" ref="M6:M69" si="0">$M$2</f>
        <v>200</v>
      </c>
      <c r="N6" s="50" t="str">
        <f t="shared" ref="N6" si="1">IF(J6&lt;&gt;"WON","",M6*K6)</f>
        <v/>
      </c>
      <c r="O6" s="50">
        <f t="shared" ref="O6" si="2">IF(N6="",M6*-1,N6-M6)</f>
        <v>-200</v>
      </c>
      <c r="P6" s="51">
        <f t="shared" ref="P6" si="3">P5+O6</f>
        <v>10140</v>
      </c>
      <c r="Q6" s="13">
        <f t="shared" ref="Q6:Q69" si="4">$Q$1</f>
        <v>100</v>
      </c>
      <c r="R6" s="13" t="str">
        <f t="shared" ref="R6" si="5">IF(OR(K6="",K7=""),"",((K6*Q6)*K7))</f>
        <v/>
      </c>
      <c r="S6" s="14">
        <f t="shared" ref="S6" si="6">IF(R6="",Q6*-1,R6-Q6)</f>
        <v>-100</v>
      </c>
      <c r="T6" s="14">
        <f t="shared" ref="T6" si="7">T5+S6</f>
        <v>9800</v>
      </c>
      <c r="U6" s="67">
        <f t="shared" ref="U6:U69" si="8">$U$1</f>
        <v>100</v>
      </c>
      <c r="V6" s="67">
        <f>IF(OR(L6="",L7=""),"",((L6*U6)*L7))</f>
        <v>197.6</v>
      </c>
      <c r="W6" s="67">
        <f t="shared" ref="W6" si="9">IF(V6="",U6*-1,V6-U6)</f>
        <v>97.6</v>
      </c>
      <c r="X6" s="67">
        <f t="shared" ref="X6" si="10">X5+W6</f>
        <v>5282.6</v>
      </c>
    </row>
    <row r="7" spans="2:24" x14ac:dyDescent="0.25">
      <c r="B7" s="15">
        <v>3</v>
      </c>
      <c r="C7" s="6">
        <v>42966</v>
      </c>
      <c r="D7" s="7">
        <v>0.62430555555555556</v>
      </c>
      <c r="E7" s="113" t="s">
        <v>263</v>
      </c>
      <c r="F7" s="9" t="s">
        <v>21</v>
      </c>
      <c r="G7" s="15">
        <v>6</v>
      </c>
      <c r="H7" s="9">
        <v>7</v>
      </c>
      <c r="I7" s="9" t="s">
        <v>30</v>
      </c>
      <c r="J7" s="9" t="s">
        <v>20</v>
      </c>
      <c r="K7" s="108">
        <v>1.1000000000000001</v>
      </c>
      <c r="L7" s="109">
        <v>1.04</v>
      </c>
      <c r="M7" s="50">
        <f t="shared" si="0"/>
        <v>200</v>
      </c>
      <c r="N7" s="50">
        <f t="shared" ref="N7:N70" si="11">IF(J7&lt;&gt;"WON","",M7*K7)</f>
        <v>220.00000000000003</v>
      </c>
      <c r="O7" s="50">
        <f t="shared" ref="O7:O70" si="12">IF(N7="",M7*-1,N7-M7)</f>
        <v>20.000000000000028</v>
      </c>
      <c r="P7" s="51">
        <f t="shared" ref="P7:P70" si="13">P6+O7</f>
        <v>10160</v>
      </c>
      <c r="Q7" s="13">
        <f t="shared" si="4"/>
        <v>100</v>
      </c>
      <c r="R7" s="13">
        <f t="shared" ref="R7:R70" si="14">IF(OR(K7="",K8=""),"",((K7*Q7)*K8))</f>
        <v>187.00000000000003</v>
      </c>
      <c r="S7" s="14">
        <f t="shared" ref="S7:S70" si="15">IF(R7="",Q7*-1,R7-Q7)</f>
        <v>87.000000000000028</v>
      </c>
      <c r="T7" s="14">
        <f t="shared" ref="T7:T70" si="16">T6+S7</f>
        <v>9887</v>
      </c>
      <c r="U7" s="67">
        <f t="shared" si="8"/>
        <v>100</v>
      </c>
      <c r="V7" s="67">
        <f t="shared" ref="V7:V70" si="17">IF(OR(L7="",L8=""),"",((L7*U7)*L8))</f>
        <v>124.8</v>
      </c>
      <c r="W7" s="67">
        <f t="shared" ref="W7:W70" si="18">IF(V7="",U7*-1,V7-U7)</f>
        <v>24.799999999999997</v>
      </c>
      <c r="X7" s="67">
        <f t="shared" ref="X7:X70" si="19">X6+W7</f>
        <v>5307.4000000000005</v>
      </c>
    </row>
    <row r="8" spans="2:24" x14ac:dyDescent="0.25">
      <c r="B8" s="15">
        <v>4</v>
      </c>
      <c r="C8" s="6">
        <v>42970</v>
      </c>
      <c r="D8" s="7">
        <v>0.63194444444444442</v>
      </c>
      <c r="E8" s="111" t="s">
        <v>17</v>
      </c>
      <c r="F8" s="9" t="s">
        <v>34</v>
      </c>
      <c r="G8" s="15">
        <v>4</v>
      </c>
      <c r="H8" s="9">
        <v>2</v>
      </c>
      <c r="I8" s="9" t="s">
        <v>35</v>
      </c>
      <c r="J8" s="9" t="s">
        <v>20</v>
      </c>
      <c r="K8" s="108">
        <v>1.7</v>
      </c>
      <c r="L8" s="109">
        <v>1.2</v>
      </c>
      <c r="M8" s="50">
        <f t="shared" si="0"/>
        <v>200</v>
      </c>
      <c r="N8" s="50">
        <f t="shared" si="11"/>
        <v>340</v>
      </c>
      <c r="O8" s="50">
        <f t="shared" si="12"/>
        <v>140</v>
      </c>
      <c r="P8" s="51">
        <f t="shared" si="13"/>
        <v>10300</v>
      </c>
      <c r="Q8" s="13">
        <f t="shared" si="4"/>
        <v>100</v>
      </c>
      <c r="R8" s="13" t="str">
        <f t="shared" si="14"/>
        <v/>
      </c>
      <c r="S8" s="14">
        <f t="shared" si="15"/>
        <v>-100</v>
      </c>
      <c r="T8" s="14">
        <f t="shared" si="16"/>
        <v>9787</v>
      </c>
      <c r="U8" s="67">
        <f t="shared" si="8"/>
        <v>100</v>
      </c>
      <c r="V8" s="67" t="str">
        <f t="shared" si="17"/>
        <v/>
      </c>
      <c r="W8" s="67">
        <f t="shared" si="18"/>
        <v>-100</v>
      </c>
      <c r="X8" s="67">
        <f t="shared" si="19"/>
        <v>5207.4000000000005</v>
      </c>
    </row>
    <row r="9" spans="2:24" x14ac:dyDescent="0.25">
      <c r="B9" s="15">
        <v>5</v>
      </c>
      <c r="C9" s="6">
        <v>42980</v>
      </c>
      <c r="D9" s="7">
        <v>0.5229166666666667</v>
      </c>
      <c r="E9" s="111" t="s">
        <v>17</v>
      </c>
      <c r="F9" s="9" t="s">
        <v>38</v>
      </c>
      <c r="G9" s="15">
        <v>1</v>
      </c>
      <c r="H9" s="9">
        <v>1</v>
      </c>
      <c r="I9" s="9" t="s">
        <v>39</v>
      </c>
      <c r="J9" s="9"/>
      <c r="K9" s="108"/>
      <c r="L9" s="109"/>
      <c r="M9" s="50">
        <f t="shared" si="0"/>
        <v>200</v>
      </c>
      <c r="N9" s="50" t="str">
        <f t="shared" si="11"/>
        <v/>
      </c>
      <c r="O9" s="50">
        <f t="shared" si="12"/>
        <v>-200</v>
      </c>
      <c r="P9" s="51">
        <f t="shared" si="13"/>
        <v>10100</v>
      </c>
      <c r="Q9" s="13">
        <f t="shared" si="4"/>
        <v>100</v>
      </c>
      <c r="R9" s="13" t="str">
        <f t="shared" si="14"/>
        <v/>
      </c>
      <c r="S9" s="14">
        <f t="shared" si="15"/>
        <v>-100</v>
      </c>
      <c r="T9" s="14">
        <f t="shared" si="16"/>
        <v>9687</v>
      </c>
      <c r="U9" s="67">
        <f t="shared" si="8"/>
        <v>100</v>
      </c>
      <c r="V9" s="67" t="str">
        <f t="shared" si="17"/>
        <v/>
      </c>
      <c r="W9" s="67">
        <f t="shared" si="18"/>
        <v>-100</v>
      </c>
      <c r="X9" s="67">
        <f t="shared" si="19"/>
        <v>5107.4000000000005</v>
      </c>
    </row>
    <row r="10" spans="2:24" x14ac:dyDescent="0.25">
      <c r="B10" s="15">
        <v>6</v>
      </c>
      <c r="C10" s="6">
        <v>42980</v>
      </c>
      <c r="D10" s="7">
        <v>0.5541666666666667</v>
      </c>
      <c r="E10" s="113" t="s">
        <v>263</v>
      </c>
      <c r="F10" s="9" t="s">
        <v>21</v>
      </c>
      <c r="G10" s="15">
        <v>3</v>
      </c>
      <c r="H10" s="9">
        <v>4</v>
      </c>
      <c r="I10" s="9" t="s">
        <v>41</v>
      </c>
      <c r="J10" s="9"/>
      <c r="K10" s="108"/>
      <c r="L10" s="109"/>
      <c r="M10" s="50">
        <f t="shared" si="0"/>
        <v>200</v>
      </c>
      <c r="N10" s="50" t="str">
        <f t="shared" si="11"/>
        <v/>
      </c>
      <c r="O10" s="50">
        <f t="shared" si="12"/>
        <v>-200</v>
      </c>
      <c r="P10" s="51">
        <f t="shared" si="13"/>
        <v>9900</v>
      </c>
      <c r="Q10" s="13">
        <f t="shared" si="4"/>
        <v>100</v>
      </c>
      <c r="R10" s="13" t="str">
        <f t="shared" si="14"/>
        <v/>
      </c>
      <c r="S10" s="14">
        <f t="shared" si="15"/>
        <v>-100</v>
      </c>
      <c r="T10" s="14">
        <f t="shared" si="16"/>
        <v>9587</v>
      </c>
      <c r="U10" s="67">
        <f t="shared" si="8"/>
        <v>100</v>
      </c>
      <c r="V10" s="67" t="str">
        <f t="shared" si="17"/>
        <v/>
      </c>
      <c r="W10" s="67">
        <f t="shared" si="18"/>
        <v>-100</v>
      </c>
      <c r="X10" s="67">
        <f t="shared" si="19"/>
        <v>5007.4000000000005</v>
      </c>
    </row>
    <row r="11" spans="2:24" x14ac:dyDescent="0.25">
      <c r="B11" s="15">
        <v>7</v>
      </c>
      <c r="C11" s="6">
        <v>42980</v>
      </c>
      <c r="D11" s="7">
        <v>0.6875</v>
      </c>
      <c r="E11" s="113" t="s">
        <v>263</v>
      </c>
      <c r="F11" s="9" t="s">
        <v>21</v>
      </c>
      <c r="G11" s="15">
        <v>8</v>
      </c>
      <c r="H11" s="9">
        <v>7</v>
      </c>
      <c r="I11" s="9" t="s">
        <v>44</v>
      </c>
      <c r="J11" s="9" t="s">
        <v>28</v>
      </c>
      <c r="K11" s="108"/>
      <c r="L11" s="109">
        <v>1.6</v>
      </c>
      <c r="M11" s="50">
        <f t="shared" si="0"/>
        <v>200</v>
      </c>
      <c r="N11" s="50" t="str">
        <f t="shared" si="11"/>
        <v/>
      </c>
      <c r="O11" s="50">
        <f t="shared" si="12"/>
        <v>-200</v>
      </c>
      <c r="P11" s="51">
        <f t="shared" si="13"/>
        <v>9700</v>
      </c>
      <c r="Q11" s="13">
        <f t="shared" si="4"/>
        <v>100</v>
      </c>
      <c r="R11" s="13" t="str">
        <f t="shared" si="14"/>
        <v/>
      </c>
      <c r="S11" s="14">
        <f t="shared" si="15"/>
        <v>-100</v>
      </c>
      <c r="T11" s="14">
        <f t="shared" si="16"/>
        <v>9487</v>
      </c>
      <c r="U11" s="67">
        <f t="shared" si="8"/>
        <v>100</v>
      </c>
      <c r="V11" s="67">
        <f t="shared" si="17"/>
        <v>208</v>
      </c>
      <c r="W11" s="67">
        <f t="shared" si="18"/>
        <v>108</v>
      </c>
      <c r="X11" s="67">
        <f t="shared" si="19"/>
        <v>5115.4000000000005</v>
      </c>
    </row>
    <row r="12" spans="2:24" x14ac:dyDescent="0.25">
      <c r="B12" s="15">
        <v>8</v>
      </c>
      <c r="C12" s="6">
        <v>42987</v>
      </c>
      <c r="D12" s="7">
        <v>0.53611111111111109</v>
      </c>
      <c r="E12" s="111" t="s">
        <v>17</v>
      </c>
      <c r="F12" s="9" t="s">
        <v>48</v>
      </c>
      <c r="G12" s="15">
        <v>3</v>
      </c>
      <c r="H12" s="9">
        <v>7</v>
      </c>
      <c r="I12" s="9" t="s">
        <v>49</v>
      </c>
      <c r="J12" s="9" t="s">
        <v>20</v>
      </c>
      <c r="K12" s="108">
        <v>1.95</v>
      </c>
      <c r="L12" s="109">
        <v>1.3</v>
      </c>
      <c r="M12" s="50">
        <f t="shared" si="0"/>
        <v>200</v>
      </c>
      <c r="N12" s="50">
        <f t="shared" si="11"/>
        <v>390</v>
      </c>
      <c r="O12" s="50">
        <f t="shared" si="12"/>
        <v>190</v>
      </c>
      <c r="P12" s="51">
        <f t="shared" si="13"/>
        <v>9890</v>
      </c>
      <c r="Q12" s="13">
        <f t="shared" si="4"/>
        <v>100</v>
      </c>
      <c r="R12" s="13" t="str">
        <f t="shared" si="14"/>
        <v/>
      </c>
      <c r="S12" s="14">
        <f t="shared" si="15"/>
        <v>-100</v>
      </c>
      <c r="T12" s="14">
        <f t="shared" si="16"/>
        <v>9387</v>
      </c>
      <c r="U12" s="67">
        <f t="shared" si="8"/>
        <v>100</v>
      </c>
      <c r="V12" s="67">
        <f t="shared" si="17"/>
        <v>156</v>
      </c>
      <c r="W12" s="67">
        <f t="shared" si="18"/>
        <v>56</v>
      </c>
      <c r="X12" s="67">
        <f t="shared" si="19"/>
        <v>5171.4000000000005</v>
      </c>
    </row>
    <row r="13" spans="2:24" x14ac:dyDescent="0.25">
      <c r="B13" s="15">
        <v>9</v>
      </c>
      <c r="C13" s="6">
        <v>42987</v>
      </c>
      <c r="D13" s="7">
        <v>0.65347222222222223</v>
      </c>
      <c r="E13" s="111" t="s">
        <v>17</v>
      </c>
      <c r="F13" s="9" t="s">
        <v>50</v>
      </c>
      <c r="G13" s="15">
        <v>5</v>
      </c>
      <c r="H13" s="9">
        <v>2</v>
      </c>
      <c r="I13" s="9" t="s">
        <v>51</v>
      </c>
      <c r="J13" s="9" t="s">
        <v>28</v>
      </c>
      <c r="K13" s="108"/>
      <c r="L13" s="109">
        <v>1.2</v>
      </c>
      <c r="M13" s="50">
        <f t="shared" si="0"/>
        <v>200</v>
      </c>
      <c r="N13" s="50" t="str">
        <f t="shared" si="11"/>
        <v/>
      </c>
      <c r="O13" s="50">
        <f t="shared" si="12"/>
        <v>-200</v>
      </c>
      <c r="P13" s="51">
        <f t="shared" si="13"/>
        <v>9690</v>
      </c>
      <c r="Q13" s="13">
        <f t="shared" si="4"/>
        <v>100</v>
      </c>
      <c r="R13" s="13" t="str">
        <f t="shared" si="14"/>
        <v/>
      </c>
      <c r="S13" s="14">
        <f t="shared" si="15"/>
        <v>-100</v>
      </c>
      <c r="T13" s="14">
        <f t="shared" si="16"/>
        <v>9287</v>
      </c>
      <c r="U13" s="67">
        <f t="shared" si="8"/>
        <v>100</v>
      </c>
      <c r="V13" s="67">
        <f t="shared" si="17"/>
        <v>156</v>
      </c>
      <c r="W13" s="67">
        <f t="shared" si="18"/>
        <v>56</v>
      </c>
      <c r="X13" s="67">
        <f t="shared" si="19"/>
        <v>5227.4000000000005</v>
      </c>
    </row>
    <row r="14" spans="2:24" x14ac:dyDescent="0.25">
      <c r="B14" s="15">
        <v>10</v>
      </c>
      <c r="C14" s="6">
        <v>42987</v>
      </c>
      <c r="D14" s="7">
        <v>0.6875</v>
      </c>
      <c r="E14" s="113" t="s">
        <v>263</v>
      </c>
      <c r="F14" s="9" t="s">
        <v>27</v>
      </c>
      <c r="G14" s="15">
        <v>8</v>
      </c>
      <c r="H14" s="9">
        <v>4</v>
      </c>
      <c r="I14" s="9" t="s">
        <v>52</v>
      </c>
      <c r="J14" s="9" t="s">
        <v>23</v>
      </c>
      <c r="K14" s="108"/>
      <c r="L14" s="109">
        <v>1.3</v>
      </c>
      <c r="M14" s="50">
        <f t="shared" si="0"/>
        <v>200</v>
      </c>
      <c r="N14" s="50" t="str">
        <f t="shared" si="11"/>
        <v/>
      </c>
      <c r="O14" s="50">
        <f t="shared" si="12"/>
        <v>-200</v>
      </c>
      <c r="P14" s="51">
        <f t="shared" si="13"/>
        <v>9490</v>
      </c>
      <c r="Q14" s="13">
        <f t="shared" si="4"/>
        <v>100</v>
      </c>
      <c r="R14" s="13" t="str">
        <f t="shared" si="14"/>
        <v/>
      </c>
      <c r="S14" s="14">
        <f t="shared" si="15"/>
        <v>-100</v>
      </c>
      <c r="T14" s="14">
        <f t="shared" si="16"/>
        <v>9187</v>
      </c>
      <c r="U14" s="67">
        <f t="shared" si="8"/>
        <v>100</v>
      </c>
      <c r="V14" s="67">
        <f t="shared" si="17"/>
        <v>247</v>
      </c>
      <c r="W14" s="67">
        <f t="shared" si="18"/>
        <v>147</v>
      </c>
      <c r="X14" s="67">
        <f t="shared" si="19"/>
        <v>5374.4000000000005</v>
      </c>
    </row>
    <row r="15" spans="2:24" x14ac:dyDescent="0.25">
      <c r="B15" s="15">
        <v>11</v>
      </c>
      <c r="C15" s="6">
        <v>42994</v>
      </c>
      <c r="D15" s="7">
        <v>0.53333333333333333</v>
      </c>
      <c r="E15" s="113" t="s">
        <v>263</v>
      </c>
      <c r="F15" s="9" t="s">
        <v>21</v>
      </c>
      <c r="G15" s="15">
        <v>2</v>
      </c>
      <c r="H15" s="9">
        <v>3</v>
      </c>
      <c r="I15" s="9" t="s">
        <v>247</v>
      </c>
      <c r="J15" s="9" t="s">
        <v>20</v>
      </c>
      <c r="K15" s="108">
        <v>6</v>
      </c>
      <c r="L15" s="109">
        <v>1.9</v>
      </c>
      <c r="M15" s="50">
        <f t="shared" si="0"/>
        <v>200</v>
      </c>
      <c r="N15" s="50">
        <f t="shared" si="11"/>
        <v>1200</v>
      </c>
      <c r="O15" s="50">
        <f t="shared" si="12"/>
        <v>1000</v>
      </c>
      <c r="P15" s="51">
        <f t="shared" si="13"/>
        <v>10490</v>
      </c>
      <c r="Q15" s="13">
        <f t="shared" si="4"/>
        <v>100</v>
      </c>
      <c r="R15" s="13">
        <f t="shared" si="14"/>
        <v>1020</v>
      </c>
      <c r="S15" s="14">
        <f t="shared" si="15"/>
        <v>920</v>
      </c>
      <c r="T15" s="14">
        <f t="shared" si="16"/>
        <v>10107</v>
      </c>
      <c r="U15" s="67">
        <f t="shared" si="8"/>
        <v>100</v>
      </c>
      <c r="V15" s="67">
        <f t="shared" si="17"/>
        <v>228</v>
      </c>
      <c r="W15" s="67">
        <f t="shared" si="18"/>
        <v>128</v>
      </c>
      <c r="X15" s="67">
        <f t="shared" si="19"/>
        <v>5502.4000000000005</v>
      </c>
    </row>
    <row r="16" spans="2:24" x14ac:dyDescent="0.25">
      <c r="B16" s="15">
        <v>12</v>
      </c>
      <c r="C16" s="6">
        <v>42994</v>
      </c>
      <c r="D16" s="7">
        <v>0.58819444444444446</v>
      </c>
      <c r="E16" s="111" t="s">
        <v>17</v>
      </c>
      <c r="F16" s="9" t="s">
        <v>48</v>
      </c>
      <c r="G16" s="15">
        <v>5</v>
      </c>
      <c r="H16" s="9">
        <v>2</v>
      </c>
      <c r="I16" s="9" t="s">
        <v>54</v>
      </c>
      <c r="J16" s="9" t="s">
        <v>20</v>
      </c>
      <c r="K16" s="108">
        <v>1.7</v>
      </c>
      <c r="L16" s="109">
        <v>1.2</v>
      </c>
      <c r="M16" s="50">
        <f t="shared" si="0"/>
        <v>200</v>
      </c>
      <c r="N16" s="50">
        <f t="shared" si="11"/>
        <v>340</v>
      </c>
      <c r="O16" s="50">
        <f t="shared" si="12"/>
        <v>140</v>
      </c>
      <c r="P16" s="51">
        <f t="shared" si="13"/>
        <v>10630</v>
      </c>
      <c r="Q16" s="13">
        <f t="shared" si="4"/>
        <v>100</v>
      </c>
      <c r="R16" s="13">
        <f t="shared" si="14"/>
        <v>442</v>
      </c>
      <c r="S16" s="14">
        <f t="shared" si="15"/>
        <v>342</v>
      </c>
      <c r="T16" s="14">
        <f t="shared" si="16"/>
        <v>10449</v>
      </c>
      <c r="U16" s="67">
        <f t="shared" si="8"/>
        <v>100</v>
      </c>
      <c r="V16" s="67">
        <f t="shared" si="17"/>
        <v>168</v>
      </c>
      <c r="W16" s="67">
        <f t="shared" si="18"/>
        <v>68</v>
      </c>
      <c r="X16" s="67">
        <f t="shared" si="19"/>
        <v>5570.4000000000005</v>
      </c>
    </row>
    <row r="17" spans="2:24" x14ac:dyDescent="0.25">
      <c r="B17" s="15">
        <v>13</v>
      </c>
      <c r="C17" s="6">
        <v>42994</v>
      </c>
      <c r="D17" s="7">
        <v>0.66180555555555554</v>
      </c>
      <c r="E17" s="113" t="s">
        <v>263</v>
      </c>
      <c r="F17" s="9" t="s">
        <v>21</v>
      </c>
      <c r="G17" s="15">
        <v>7</v>
      </c>
      <c r="H17" s="9">
        <v>2</v>
      </c>
      <c r="I17" s="9" t="s">
        <v>69</v>
      </c>
      <c r="J17" s="9" t="s">
        <v>20</v>
      </c>
      <c r="K17" s="108">
        <v>2.6</v>
      </c>
      <c r="L17" s="109">
        <v>1.4</v>
      </c>
      <c r="M17" s="50">
        <f t="shared" si="0"/>
        <v>200</v>
      </c>
      <c r="N17" s="50">
        <f t="shared" si="11"/>
        <v>520</v>
      </c>
      <c r="O17" s="50">
        <f t="shared" si="12"/>
        <v>320</v>
      </c>
      <c r="P17" s="51">
        <f t="shared" si="13"/>
        <v>10950</v>
      </c>
      <c r="Q17" s="13">
        <f t="shared" si="4"/>
        <v>100</v>
      </c>
      <c r="R17" s="13" t="str">
        <f t="shared" si="14"/>
        <v/>
      </c>
      <c r="S17" s="14">
        <f t="shared" si="15"/>
        <v>-100</v>
      </c>
      <c r="T17" s="14">
        <f t="shared" si="16"/>
        <v>10349</v>
      </c>
      <c r="U17" s="67">
        <f t="shared" si="8"/>
        <v>100</v>
      </c>
      <c r="V17" s="67" t="str">
        <f t="shared" si="17"/>
        <v/>
      </c>
      <c r="W17" s="67">
        <f t="shared" si="18"/>
        <v>-100</v>
      </c>
      <c r="X17" s="67">
        <f t="shared" si="19"/>
        <v>5470.4000000000005</v>
      </c>
    </row>
    <row r="18" spans="2:24" x14ac:dyDescent="0.25">
      <c r="B18" s="15">
        <v>14</v>
      </c>
      <c r="C18" s="6">
        <v>43001</v>
      </c>
      <c r="D18" s="7">
        <v>0.5395833333333333</v>
      </c>
      <c r="E18" s="111" t="s">
        <v>17</v>
      </c>
      <c r="F18" s="9" t="s">
        <v>56</v>
      </c>
      <c r="G18" s="15">
        <v>3</v>
      </c>
      <c r="H18" s="9">
        <v>3</v>
      </c>
      <c r="I18" s="9" t="s">
        <v>57</v>
      </c>
      <c r="J18" s="9"/>
      <c r="K18" s="108"/>
      <c r="L18" s="109"/>
      <c r="M18" s="50">
        <f t="shared" si="0"/>
        <v>200</v>
      </c>
      <c r="N18" s="50" t="str">
        <f t="shared" si="11"/>
        <v/>
      </c>
      <c r="O18" s="50">
        <f t="shared" si="12"/>
        <v>-200</v>
      </c>
      <c r="P18" s="51">
        <f t="shared" si="13"/>
        <v>10750</v>
      </c>
      <c r="Q18" s="13">
        <f t="shared" si="4"/>
        <v>100</v>
      </c>
      <c r="R18" s="13" t="str">
        <f t="shared" si="14"/>
        <v/>
      </c>
      <c r="S18" s="14">
        <f t="shared" si="15"/>
        <v>-100</v>
      </c>
      <c r="T18" s="14">
        <f t="shared" si="16"/>
        <v>10249</v>
      </c>
      <c r="U18" s="67">
        <f t="shared" si="8"/>
        <v>100</v>
      </c>
      <c r="V18" s="67" t="str">
        <f t="shared" si="17"/>
        <v/>
      </c>
      <c r="W18" s="67">
        <f t="shared" si="18"/>
        <v>-100</v>
      </c>
      <c r="X18" s="67">
        <f t="shared" si="19"/>
        <v>5370.4000000000005</v>
      </c>
    </row>
    <row r="19" spans="2:24" x14ac:dyDescent="0.25">
      <c r="B19" s="15">
        <v>15</v>
      </c>
      <c r="C19" s="6">
        <v>43001</v>
      </c>
      <c r="D19" s="7">
        <v>0.69097222222222221</v>
      </c>
      <c r="E19" s="113" t="s">
        <v>263</v>
      </c>
      <c r="F19" s="9" t="s">
        <v>27</v>
      </c>
      <c r="G19" s="15">
        <v>8</v>
      </c>
      <c r="H19" s="9">
        <v>4</v>
      </c>
      <c r="I19" s="9" t="s">
        <v>58</v>
      </c>
      <c r="J19" s="9" t="s">
        <v>20</v>
      </c>
      <c r="K19" s="108">
        <v>6</v>
      </c>
      <c r="L19" s="109">
        <v>2</v>
      </c>
      <c r="M19" s="50">
        <f t="shared" si="0"/>
        <v>200</v>
      </c>
      <c r="N19" s="50">
        <f t="shared" si="11"/>
        <v>1200</v>
      </c>
      <c r="O19" s="50">
        <f t="shared" si="12"/>
        <v>1000</v>
      </c>
      <c r="P19" s="51">
        <f t="shared" si="13"/>
        <v>11750</v>
      </c>
      <c r="Q19" s="13">
        <f t="shared" si="4"/>
        <v>100</v>
      </c>
      <c r="R19" s="13">
        <f t="shared" si="14"/>
        <v>2880</v>
      </c>
      <c r="S19" s="14">
        <f t="shared" si="15"/>
        <v>2780</v>
      </c>
      <c r="T19" s="14">
        <f t="shared" si="16"/>
        <v>13029</v>
      </c>
      <c r="U19" s="67">
        <f t="shared" si="8"/>
        <v>100</v>
      </c>
      <c r="V19" s="67">
        <f t="shared" si="17"/>
        <v>340</v>
      </c>
      <c r="W19" s="67">
        <f t="shared" si="18"/>
        <v>240</v>
      </c>
      <c r="X19" s="67">
        <f t="shared" si="19"/>
        <v>5610.4000000000005</v>
      </c>
    </row>
    <row r="20" spans="2:24" x14ac:dyDescent="0.25">
      <c r="B20" s="15">
        <v>16</v>
      </c>
      <c r="C20" s="6">
        <v>43001</v>
      </c>
      <c r="D20" s="7">
        <v>0.71527777777777779</v>
      </c>
      <c r="E20" s="113" t="s">
        <v>263</v>
      </c>
      <c r="F20" s="9" t="s">
        <v>27</v>
      </c>
      <c r="G20" s="15">
        <v>5</v>
      </c>
      <c r="H20" s="9">
        <v>5</v>
      </c>
      <c r="I20" s="9" t="s">
        <v>46</v>
      </c>
      <c r="J20" s="9" t="s">
        <v>20</v>
      </c>
      <c r="K20" s="108">
        <v>4.8</v>
      </c>
      <c r="L20" s="109">
        <v>1.7</v>
      </c>
      <c r="M20" s="50">
        <f t="shared" si="0"/>
        <v>200</v>
      </c>
      <c r="N20" s="50">
        <f t="shared" si="11"/>
        <v>960</v>
      </c>
      <c r="O20" s="50">
        <f t="shared" si="12"/>
        <v>760</v>
      </c>
      <c r="P20" s="51">
        <f t="shared" si="13"/>
        <v>12510</v>
      </c>
      <c r="Q20" s="13">
        <f t="shared" si="4"/>
        <v>100</v>
      </c>
      <c r="R20" s="13" t="str">
        <f t="shared" si="14"/>
        <v/>
      </c>
      <c r="S20" s="14">
        <f t="shared" si="15"/>
        <v>-100</v>
      </c>
      <c r="T20" s="14">
        <f t="shared" si="16"/>
        <v>12929</v>
      </c>
      <c r="U20" s="67">
        <f t="shared" si="8"/>
        <v>100</v>
      </c>
      <c r="V20" s="67">
        <f t="shared" si="17"/>
        <v>221</v>
      </c>
      <c r="W20" s="67">
        <f t="shared" si="18"/>
        <v>121</v>
      </c>
      <c r="X20" s="67">
        <f t="shared" si="19"/>
        <v>5731.4000000000005</v>
      </c>
    </row>
    <row r="21" spans="2:24" x14ac:dyDescent="0.25">
      <c r="B21" s="15">
        <v>17</v>
      </c>
      <c r="C21" s="6">
        <v>43001</v>
      </c>
      <c r="D21" s="7">
        <v>0.71875</v>
      </c>
      <c r="E21" s="113" t="s">
        <v>263</v>
      </c>
      <c r="F21" s="9" t="s">
        <v>27</v>
      </c>
      <c r="G21" s="15">
        <v>9</v>
      </c>
      <c r="H21" s="9">
        <v>5</v>
      </c>
      <c r="I21" s="9" t="s">
        <v>59</v>
      </c>
      <c r="J21" s="9" t="s">
        <v>28</v>
      </c>
      <c r="K21" s="108"/>
      <c r="L21" s="109">
        <v>1.3</v>
      </c>
      <c r="M21" s="50">
        <f t="shared" si="0"/>
        <v>200</v>
      </c>
      <c r="N21" s="50" t="str">
        <f t="shared" si="11"/>
        <v/>
      </c>
      <c r="O21" s="50">
        <f t="shared" si="12"/>
        <v>-200</v>
      </c>
      <c r="P21" s="51">
        <f t="shared" si="13"/>
        <v>12310</v>
      </c>
      <c r="Q21" s="13">
        <f t="shared" si="4"/>
        <v>100</v>
      </c>
      <c r="R21" s="13" t="str">
        <f t="shared" si="14"/>
        <v/>
      </c>
      <c r="S21" s="14">
        <f t="shared" si="15"/>
        <v>-100</v>
      </c>
      <c r="T21" s="14">
        <f t="shared" si="16"/>
        <v>12829</v>
      </c>
      <c r="U21" s="67">
        <f t="shared" si="8"/>
        <v>100</v>
      </c>
      <c r="V21" s="67">
        <f t="shared" si="17"/>
        <v>169</v>
      </c>
      <c r="W21" s="67">
        <f t="shared" si="18"/>
        <v>69</v>
      </c>
      <c r="X21" s="67">
        <f t="shared" si="19"/>
        <v>5800.4000000000005</v>
      </c>
    </row>
    <row r="22" spans="2:24" x14ac:dyDescent="0.25">
      <c r="B22" s="15">
        <v>18</v>
      </c>
      <c r="C22" s="6">
        <v>43008</v>
      </c>
      <c r="D22" s="7">
        <v>0.66666666666666663</v>
      </c>
      <c r="E22" s="113" t="s">
        <v>263</v>
      </c>
      <c r="F22" s="9" t="s">
        <v>21</v>
      </c>
      <c r="G22" s="15">
        <v>7</v>
      </c>
      <c r="H22" s="9">
        <v>1</v>
      </c>
      <c r="I22" s="9" t="s">
        <v>60</v>
      </c>
      <c r="J22" s="9" t="s">
        <v>20</v>
      </c>
      <c r="K22" s="108">
        <v>2.5</v>
      </c>
      <c r="L22" s="109">
        <v>1.3</v>
      </c>
      <c r="M22" s="50">
        <f t="shared" si="0"/>
        <v>200</v>
      </c>
      <c r="N22" s="50">
        <f t="shared" si="11"/>
        <v>500</v>
      </c>
      <c r="O22" s="50">
        <f t="shared" si="12"/>
        <v>300</v>
      </c>
      <c r="P22" s="51">
        <f t="shared" si="13"/>
        <v>12610</v>
      </c>
      <c r="Q22" s="13">
        <f t="shared" si="4"/>
        <v>100</v>
      </c>
      <c r="R22" s="13">
        <f t="shared" si="14"/>
        <v>450</v>
      </c>
      <c r="S22" s="14">
        <f t="shared" si="15"/>
        <v>350</v>
      </c>
      <c r="T22" s="14">
        <f t="shared" si="16"/>
        <v>13179</v>
      </c>
      <c r="U22" s="67">
        <f t="shared" si="8"/>
        <v>100</v>
      </c>
      <c r="V22" s="67">
        <f t="shared" si="17"/>
        <v>156</v>
      </c>
      <c r="W22" s="67">
        <f t="shared" si="18"/>
        <v>56</v>
      </c>
      <c r="X22" s="67">
        <f t="shared" si="19"/>
        <v>5856.4000000000005</v>
      </c>
    </row>
    <row r="23" spans="2:24" x14ac:dyDescent="0.25">
      <c r="B23" s="15">
        <v>19</v>
      </c>
      <c r="C23" s="6">
        <v>43022</v>
      </c>
      <c r="D23" s="7">
        <v>0.50347222222222221</v>
      </c>
      <c r="E23" s="113" t="s">
        <v>263</v>
      </c>
      <c r="F23" s="9" t="s">
        <v>21</v>
      </c>
      <c r="G23" s="15">
        <v>1</v>
      </c>
      <c r="H23" s="9">
        <v>12</v>
      </c>
      <c r="I23" s="9" t="s">
        <v>61</v>
      </c>
      <c r="J23" s="9" t="s">
        <v>20</v>
      </c>
      <c r="K23" s="108">
        <v>1.8</v>
      </c>
      <c r="L23" s="109">
        <v>1.2</v>
      </c>
      <c r="M23" s="50">
        <f t="shared" si="0"/>
        <v>200</v>
      </c>
      <c r="N23" s="50">
        <f t="shared" si="11"/>
        <v>360</v>
      </c>
      <c r="O23" s="50">
        <f t="shared" si="12"/>
        <v>160</v>
      </c>
      <c r="P23" s="51">
        <f t="shared" si="13"/>
        <v>12770</v>
      </c>
      <c r="Q23" s="13">
        <f t="shared" si="4"/>
        <v>100</v>
      </c>
      <c r="R23" s="13">
        <f t="shared" si="14"/>
        <v>378</v>
      </c>
      <c r="S23" s="14">
        <f t="shared" si="15"/>
        <v>278</v>
      </c>
      <c r="T23" s="14">
        <f t="shared" si="16"/>
        <v>13457</v>
      </c>
      <c r="U23" s="67">
        <f t="shared" si="8"/>
        <v>100</v>
      </c>
      <c r="V23" s="67">
        <f t="shared" si="17"/>
        <v>168</v>
      </c>
      <c r="W23" s="67">
        <f t="shared" si="18"/>
        <v>68</v>
      </c>
      <c r="X23" s="67">
        <f t="shared" si="19"/>
        <v>5924.4000000000005</v>
      </c>
    </row>
    <row r="24" spans="2:24" x14ac:dyDescent="0.25">
      <c r="B24" s="15">
        <v>20</v>
      </c>
      <c r="C24" s="6">
        <v>43022</v>
      </c>
      <c r="D24" s="7">
        <v>0.57013888888888886</v>
      </c>
      <c r="E24" s="111" t="s">
        <v>17</v>
      </c>
      <c r="F24" s="9" t="s">
        <v>50</v>
      </c>
      <c r="G24" s="15">
        <v>1</v>
      </c>
      <c r="H24" s="9">
        <v>3</v>
      </c>
      <c r="I24" s="9" t="s">
        <v>62</v>
      </c>
      <c r="J24" s="9" t="s">
        <v>20</v>
      </c>
      <c r="K24" s="108">
        <v>2.1</v>
      </c>
      <c r="L24" s="109">
        <v>1.4</v>
      </c>
      <c r="M24" s="50">
        <f t="shared" si="0"/>
        <v>200</v>
      </c>
      <c r="N24" s="50">
        <f t="shared" si="11"/>
        <v>420</v>
      </c>
      <c r="O24" s="50">
        <f t="shared" si="12"/>
        <v>220</v>
      </c>
      <c r="P24" s="51">
        <f t="shared" si="13"/>
        <v>12990</v>
      </c>
      <c r="Q24" s="13">
        <f t="shared" si="4"/>
        <v>100</v>
      </c>
      <c r="R24" s="13" t="str">
        <f t="shared" si="14"/>
        <v/>
      </c>
      <c r="S24" s="14">
        <f t="shared" si="15"/>
        <v>-100</v>
      </c>
      <c r="T24" s="14">
        <f t="shared" si="16"/>
        <v>13357</v>
      </c>
      <c r="U24" s="67">
        <f t="shared" si="8"/>
        <v>100</v>
      </c>
      <c r="V24" s="67">
        <f t="shared" si="17"/>
        <v>168</v>
      </c>
      <c r="W24" s="67">
        <f t="shared" si="18"/>
        <v>68</v>
      </c>
      <c r="X24" s="67">
        <f t="shared" si="19"/>
        <v>5992.4000000000005</v>
      </c>
    </row>
    <row r="25" spans="2:24" x14ac:dyDescent="0.25">
      <c r="B25" s="15">
        <v>21</v>
      </c>
      <c r="C25" s="6">
        <v>43022</v>
      </c>
      <c r="D25" s="7">
        <v>0.57638888888888895</v>
      </c>
      <c r="E25" s="113" t="s">
        <v>263</v>
      </c>
      <c r="F25" s="9" t="s">
        <v>21</v>
      </c>
      <c r="G25" s="15">
        <v>4</v>
      </c>
      <c r="H25" s="9">
        <v>11</v>
      </c>
      <c r="I25" s="9" t="s">
        <v>63</v>
      </c>
      <c r="J25" s="9" t="s">
        <v>23</v>
      </c>
      <c r="K25" s="108"/>
      <c r="L25" s="109">
        <v>1.2</v>
      </c>
      <c r="M25" s="50">
        <f t="shared" si="0"/>
        <v>200</v>
      </c>
      <c r="N25" s="50" t="str">
        <f t="shared" si="11"/>
        <v/>
      </c>
      <c r="O25" s="50">
        <f t="shared" si="12"/>
        <v>-200</v>
      </c>
      <c r="P25" s="51">
        <f t="shared" si="13"/>
        <v>12790</v>
      </c>
      <c r="Q25" s="13">
        <f t="shared" si="4"/>
        <v>100</v>
      </c>
      <c r="R25" s="13" t="str">
        <f t="shared" si="14"/>
        <v/>
      </c>
      <c r="S25" s="14">
        <f t="shared" si="15"/>
        <v>-100</v>
      </c>
      <c r="T25" s="14">
        <f t="shared" si="16"/>
        <v>13257</v>
      </c>
      <c r="U25" s="67">
        <f t="shared" si="8"/>
        <v>100</v>
      </c>
      <c r="V25" s="67">
        <f t="shared" si="17"/>
        <v>132</v>
      </c>
      <c r="W25" s="67">
        <f t="shared" si="18"/>
        <v>32</v>
      </c>
      <c r="X25" s="67">
        <f t="shared" si="19"/>
        <v>6024.4000000000005</v>
      </c>
    </row>
    <row r="26" spans="2:24" x14ac:dyDescent="0.25">
      <c r="B26" s="15">
        <v>22</v>
      </c>
      <c r="C26" s="6">
        <v>43022</v>
      </c>
      <c r="D26" s="7">
        <v>0.70486111111111116</v>
      </c>
      <c r="E26" s="113" t="s">
        <v>263</v>
      </c>
      <c r="F26" s="9" t="s">
        <v>21</v>
      </c>
      <c r="G26" s="15">
        <v>9</v>
      </c>
      <c r="H26" s="9">
        <v>1</v>
      </c>
      <c r="I26" s="9" t="s">
        <v>60</v>
      </c>
      <c r="J26" s="9" t="s">
        <v>23</v>
      </c>
      <c r="K26" s="108"/>
      <c r="L26" s="109">
        <v>1.1000000000000001</v>
      </c>
      <c r="M26" s="50">
        <f t="shared" si="0"/>
        <v>200</v>
      </c>
      <c r="N26" s="50" t="str">
        <f t="shared" si="11"/>
        <v/>
      </c>
      <c r="O26" s="50">
        <f t="shared" si="12"/>
        <v>-200</v>
      </c>
      <c r="P26" s="51">
        <f t="shared" si="13"/>
        <v>12590</v>
      </c>
      <c r="Q26" s="13">
        <f t="shared" si="4"/>
        <v>100</v>
      </c>
      <c r="R26" s="13" t="str">
        <f t="shared" si="14"/>
        <v/>
      </c>
      <c r="S26" s="14">
        <f t="shared" si="15"/>
        <v>-100</v>
      </c>
      <c r="T26" s="14">
        <f t="shared" si="16"/>
        <v>13157</v>
      </c>
      <c r="U26" s="67">
        <f t="shared" si="8"/>
        <v>100</v>
      </c>
      <c r="V26" s="67">
        <f t="shared" si="17"/>
        <v>121.00000000000003</v>
      </c>
      <c r="W26" s="67">
        <f t="shared" si="18"/>
        <v>21.000000000000028</v>
      </c>
      <c r="X26" s="67">
        <f t="shared" si="19"/>
        <v>6045.4000000000005</v>
      </c>
    </row>
    <row r="27" spans="2:24" x14ac:dyDescent="0.25">
      <c r="B27" s="15">
        <v>23</v>
      </c>
      <c r="C27" s="6">
        <v>43029</v>
      </c>
      <c r="D27" s="7">
        <v>0.63958333333333328</v>
      </c>
      <c r="E27" s="111" t="s">
        <v>17</v>
      </c>
      <c r="F27" s="9" t="s">
        <v>50</v>
      </c>
      <c r="G27" s="15">
        <v>4</v>
      </c>
      <c r="H27" s="9">
        <v>1</v>
      </c>
      <c r="I27" s="9" t="s">
        <v>65</v>
      </c>
      <c r="J27" s="9" t="s">
        <v>20</v>
      </c>
      <c r="K27" s="108">
        <v>1.75</v>
      </c>
      <c r="L27" s="109">
        <v>1.1000000000000001</v>
      </c>
      <c r="M27" s="50">
        <f t="shared" si="0"/>
        <v>200</v>
      </c>
      <c r="N27" s="50">
        <f t="shared" si="11"/>
        <v>350</v>
      </c>
      <c r="O27" s="50">
        <f t="shared" si="12"/>
        <v>150</v>
      </c>
      <c r="P27" s="51">
        <f t="shared" si="13"/>
        <v>12740</v>
      </c>
      <c r="Q27" s="13">
        <f t="shared" si="4"/>
        <v>100</v>
      </c>
      <c r="R27" s="13">
        <f t="shared" si="14"/>
        <v>875</v>
      </c>
      <c r="S27" s="14">
        <f t="shared" si="15"/>
        <v>775</v>
      </c>
      <c r="T27" s="14">
        <f t="shared" si="16"/>
        <v>13932</v>
      </c>
      <c r="U27" s="67">
        <f t="shared" si="8"/>
        <v>100</v>
      </c>
      <c r="V27" s="67">
        <f t="shared" si="17"/>
        <v>187.00000000000003</v>
      </c>
      <c r="W27" s="67">
        <f t="shared" si="18"/>
        <v>87.000000000000028</v>
      </c>
      <c r="X27" s="67">
        <f t="shared" si="19"/>
        <v>6132.4000000000005</v>
      </c>
    </row>
    <row r="28" spans="2:24" x14ac:dyDescent="0.25">
      <c r="B28" s="15">
        <v>24</v>
      </c>
      <c r="C28" s="6">
        <v>43036</v>
      </c>
      <c r="D28" s="7">
        <v>0.66319444444444442</v>
      </c>
      <c r="E28" s="113" t="s">
        <v>263</v>
      </c>
      <c r="F28" s="9" t="s">
        <v>21</v>
      </c>
      <c r="G28" s="15">
        <v>6</v>
      </c>
      <c r="H28" s="9">
        <v>4</v>
      </c>
      <c r="I28" s="9" t="s">
        <v>66</v>
      </c>
      <c r="J28" s="9" t="s">
        <v>20</v>
      </c>
      <c r="K28" s="108">
        <v>5</v>
      </c>
      <c r="L28" s="109">
        <v>1.7</v>
      </c>
      <c r="M28" s="50">
        <f t="shared" si="0"/>
        <v>200</v>
      </c>
      <c r="N28" s="50">
        <f t="shared" si="11"/>
        <v>1000</v>
      </c>
      <c r="O28" s="50">
        <f t="shared" si="12"/>
        <v>800</v>
      </c>
      <c r="P28" s="51">
        <f t="shared" si="13"/>
        <v>13540</v>
      </c>
      <c r="Q28" s="13">
        <f t="shared" si="4"/>
        <v>100</v>
      </c>
      <c r="R28" s="13" t="str">
        <f t="shared" si="14"/>
        <v/>
      </c>
      <c r="S28" s="14">
        <f t="shared" si="15"/>
        <v>-100</v>
      </c>
      <c r="T28" s="14">
        <f t="shared" si="16"/>
        <v>13832</v>
      </c>
      <c r="U28" s="67">
        <f t="shared" si="8"/>
        <v>100</v>
      </c>
      <c r="V28" s="67">
        <f t="shared" si="17"/>
        <v>221</v>
      </c>
      <c r="W28" s="67">
        <f t="shared" si="18"/>
        <v>121</v>
      </c>
      <c r="X28" s="67">
        <f t="shared" si="19"/>
        <v>6253.4000000000005</v>
      </c>
    </row>
    <row r="29" spans="2:24" x14ac:dyDescent="0.25">
      <c r="B29" s="15">
        <v>25</v>
      </c>
      <c r="C29" s="6">
        <v>43050</v>
      </c>
      <c r="D29" s="7">
        <v>0.57013888888888886</v>
      </c>
      <c r="E29" s="111" t="s">
        <v>17</v>
      </c>
      <c r="F29" s="9" t="s">
        <v>50</v>
      </c>
      <c r="G29" s="15">
        <v>2</v>
      </c>
      <c r="H29" s="9">
        <v>4</v>
      </c>
      <c r="I29" s="9" t="s">
        <v>68</v>
      </c>
      <c r="J29" s="9" t="s">
        <v>23</v>
      </c>
      <c r="K29" s="108"/>
      <c r="L29" s="109">
        <v>1.3</v>
      </c>
      <c r="M29" s="50">
        <f t="shared" si="0"/>
        <v>200</v>
      </c>
      <c r="N29" s="50" t="str">
        <f t="shared" si="11"/>
        <v/>
      </c>
      <c r="O29" s="50">
        <f t="shared" si="12"/>
        <v>-200</v>
      </c>
      <c r="P29" s="51">
        <f t="shared" si="13"/>
        <v>13340</v>
      </c>
      <c r="Q29" s="13">
        <f t="shared" si="4"/>
        <v>100</v>
      </c>
      <c r="R29" s="13" t="str">
        <f t="shared" si="14"/>
        <v/>
      </c>
      <c r="S29" s="14">
        <f t="shared" si="15"/>
        <v>-100</v>
      </c>
      <c r="T29" s="14">
        <f t="shared" si="16"/>
        <v>13732</v>
      </c>
      <c r="U29" s="67">
        <f t="shared" si="8"/>
        <v>100</v>
      </c>
      <c r="V29" s="67">
        <f t="shared" si="17"/>
        <v>234</v>
      </c>
      <c r="W29" s="67">
        <f t="shared" si="18"/>
        <v>134</v>
      </c>
      <c r="X29" s="67">
        <f t="shared" si="19"/>
        <v>6387.4000000000005</v>
      </c>
    </row>
    <row r="30" spans="2:24" x14ac:dyDescent="0.25">
      <c r="B30" s="15">
        <v>26</v>
      </c>
      <c r="C30" s="6">
        <v>43050</v>
      </c>
      <c r="D30" s="7">
        <v>0.65972222222222221</v>
      </c>
      <c r="E30" s="113" t="s">
        <v>263</v>
      </c>
      <c r="F30" s="9" t="s">
        <v>27</v>
      </c>
      <c r="G30" s="15">
        <v>7</v>
      </c>
      <c r="H30" s="9">
        <v>5</v>
      </c>
      <c r="I30" s="9" t="s">
        <v>248</v>
      </c>
      <c r="J30" s="9" t="s">
        <v>20</v>
      </c>
      <c r="K30" s="108">
        <v>4.4000000000000004</v>
      </c>
      <c r="L30" s="109">
        <v>1.8</v>
      </c>
      <c r="M30" s="50">
        <f t="shared" si="0"/>
        <v>200</v>
      </c>
      <c r="N30" s="50">
        <f t="shared" si="11"/>
        <v>880.00000000000011</v>
      </c>
      <c r="O30" s="50">
        <f t="shared" si="12"/>
        <v>680.00000000000011</v>
      </c>
      <c r="P30" s="51">
        <f t="shared" si="13"/>
        <v>14020</v>
      </c>
      <c r="Q30" s="13">
        <f t="shared" si="4"/>
        <v>100</v>
      </c>
      <c r="R30" s="13">
        <f t="shared" si="14"/>
        <v>1100.0000000000002</v>
      </c>
      <c r="S30" s="14">
        <f t="shared" si="15"/>
        <v>1000.0000000000002</v>
      </c>
      <c r="T30" s="14">
        <f t="shared" si="16"/>
        <v>14732</v>
      </c>
      <c r="U30" s="67">
        <f t="shared" si="8"/>
        <v>100</v>
      </c>
      <c r="V30" s="67">
        <f t="shared" si="17"/>
        <v>270</v>
      </c>
      <c r="W30" s="67">
        <f t="shared" si="18"/>
        <v>170</v>
      </c>
      <c r="X30" s="67">
        <f t="shared" si="19"/>
        <v>6557.4000000000005</v>
      </c>
    </row>
    <row r="31" spans="2:24" x14ac:dyDescent="0.25">
      <c r="B31" s="15">
        <v>27</v>
      </c>
      <c r="C31" s="6">
        <v>43057</v>
      </c>
      <c r="D31" s="7">
        <v>0.62222222222222223</v>
      </c>
      <c r="E31" s="111" t="s">
        <v>17</v>
      </c>
      <c r="F31" s="9" t="s">
        <v>50</v>
      </c>
      <c r="G31" s="15">
        <v>5</v>
      </c>
      <c r="H31" s="9">
        <v>2</v>
      </c>
      <c r="I31" s="9" t="s">
        <v>70</v>
      </c>
      <c r="J31" s="9" t="s">
        <v>20</v>
      </c>
      <c r="K31" s="108">
        <v>2.5</v>
      </c>
      <c r="L31" s="109">
        <v>1.5</v>
      </c>
      <c r="M31" s="50">
        <f t="shared" si="0"/>
        <v>200</v>
      </c>
      <c r="N31" s="50">
        <f t="shared" si="11"/>
        <v>500</v>
      </c>
      <c r="O31" s="50">
        <f t="shared" si="12"/>
        <v>300</v>
      </c>
      <c r="P31" s="51">
        <f t="shared" si="13"/>
        <v>14320</v>
      </c>
      <c r="Q31" s="13">
        <f t="shared" si="4"/>
        <v>100</v>
      </c>
      <c r="R31" s="13">
        <f t="shared" si="14"/>
        <v>387.5</v>
      </c>
      <c r="S31" s="14">
        <f t="shared" si="15"/>
        <v>287.5</v>
      </c>
      <c r="T31" s="14">
        <f t="shared" si="16"/>
        <v>15019.5</v>
      </c>
      <c r="U31" s="67">
        <f t="shared" si="8"/>
        <v>100</v>
      </c>
      <c r="V31" s="67">
        <f t="shared" si="17"/>
        <v>165</v>
      </c>
      <c r="W31" s="67">
        <f t="shared" si="18"/>
        <v>65</v>
      </c>
      <c r="X31" s="67">
        <f t="shared" si="19"/>
        <v>6622.4000000000005</v>
      </c>
    </row>
    <row r="32" spans="2:24" x14ac:dyDescent="0.25">
      <c r="B32" s="15">
        <v>28</v>
      </c>
      <c r="C32" s="6">
        <v>43057</v>
      </c>
      <c r="D32" s="7">
        <v>0.65625</v>
      </c>
      <c r="E32" s="113" t="s">
        <v>263</v>
      </c>
      <c r="F32" s="9" t="s">
        <v>27</v>
      </c>
      <c r="G32" s="15">
        <v>6</v>
      </c>
      <c r="H32" s="9">
        <v>6</v>
      </c>
      <c r="I32" s="9" t="s">
        <v>71</v>
      </c>
      <c r="J32" s="9" t="s">
        <v>20</v>
      </c>
      <c r="K32" s="108">
        <v>1.55</v>
      </c>
      <c r="L32" s="109">
        <v>1.1000000000000001</v>
      </c>
      <c r="M32" s="50">
        <f t="shared" si="0"/>
        <v>200</v>
      </c>
      <c r="N32" s="50">
        <f t="shared" si="11"/>
        <v>310</v>
      </c>
      <c r="O32" s="50">
        <f t="shared" si="12"/>
        <v>110</v>
      </c>
      <c r="P32" s="51">
        <f t="shared" si="13"/>
        <v>14430</v>
      </c>
      <c r="Q32" s="13">
        <f t="shared" si="4"/>
        <v>100</v>
      </c>
      <c r="R32" s="13">
        <f t="shared" si="14"/>
        <v>356.5</v>
      </c>
      <c r="S32" s="14">
        <f t="shared" si="15"/>
        <v>256.5</v>
      </c>
      <c r="T32" s="14">
        <f t="shared" si="16"/>
        <v>15276</v>
      </c>
      <c r="U32" s="67">
        <f t="shared" si="8"/>
        <v>100</v>
      </c>
      <c r="V32" s="67">
        <f t="shared" si="17"/>
        <v>132</v>
      </c>
      <c r="W32" s="67">
        <f t="shared" si="18"/>
        <v>32</v>
      </c>
      <c r="X32" s="67">
        <f t="shared" si="19"/>
        <v>6654.4000000000005</v>
      </c>
    </row>
    <row r="33" spans="2:24" x14ac:dyDescent="0.25">
      <c r="B33" s="15">
        <v>29</v>
      </c>
      <c r="C33" s="6">
        <v>43057</v>
      </c>
      <c r="D33" s="7">
        <v>0.68055555555555547</v>
      </c>
      <c r="E33" s="113" t="s">
        <v>263</v>
      </c>
      <c r="F33" s="9" t="s">
        <v>27</v>
      </c>
      <c r="G33" s="15">
        <v>7</v>
      </c>
      <c r="H33" s="9">
        <v>6</v>
      </c>
      <c r="I33" s="9" t="s">
        <v>72</v>
      </c>
      <c r="J33" s="9" t="s">
        <v>20</v>
      </c>
      <c r="K33" s="108">
        <v>2.2999999999999998</v>
      </c>
      <c r="L33" s="109">
        <v>1.2</v>
      </c>
      <c r="M33" s="50">
        <f t="shared" si="0"/>
        <v>200</v>
      </c>
      <c r="N33" s="50">
        <f t="shared" si="11"/>
        <v>459.99999999999994</v>
      </c>
      <c r="O33" s="50">
        <f t="shared" si="12"/>
        <v>259.99999999999994</v>
      </c>
      <c r="P33" s="51">
        <f t="shared" si="13"/>
        <v>14690</v>
      </c>
      <c r="Q33" s="13">
        <f t="shared" si="4"/>
        <v>100</v>
      </c>
      <c r="R33" s="13">
        <f t="shared" si="14"/>
        <v>1081</v>
      </c>
      <c r="S33" s="14">
        <f t="shared" si="15"/>
        <v>981</v>
      </c>
      <c r="T33" s="14">
        <f t="shared" si="16"/>
        <v>16257</v>
      </c>
      <c r="U33" s="67">
        <f t="shared" si="8"/>
        <v>100</v>
      </c>
      <c r="V33" s="67">
        <f t="shared" si="17"/>
        <v>216</v>
      </c>
      <c r="W33" s="67">
        <f t="shared" si="18"/>
        <v>116</v>
      </c>
      <c r="X33" s="67">
        <f t="shared" si="19"/>
        <v>6770.4000000000005</v>
      </c>
    </row>
    <row r="34" spans="2:24" x14ac:dyDescent="0.25">
      <c r="B34" s="15">
        <v>30</v>
      </c>
      <c r="C34" s="6">
        <v>43057</v>
      </c>
      <c r="D34" s="7">
        <v>0.70833333333333337</v>
      </c>
      <c r="E34" s="113" t="s">
        <v>263</v>
      </c>
      <c r="F34" s="9" t="s">
        <v>27</v>
      </c>
      <c r="G34" s="15">
        <v>8</v>
      </c>
      <c r="H34" s="9">
        <v>3</v>
      </c>
      <c r="I34" s="9" t="s">
        <v>73</v>
      </c>
      <c r="J34" s="9" t="s">
        <v>20</v>
      </c>
      <c r="K34" s="108">
        <v>4.7</v>
      </c>
      <c r="L34" s="109">
        <v>1.8</v>
      </c>
      <c r="M34" s="50">
        <f t="shared" si="0"/>
        <v>200</v>
      </c>
      <c r="N34" s="50">
        <f t="shared" si="11"/>
        <v>940</v>
      </c>
      <c r="O34" s="50">
        <f t="shared" si="12"/>
        <v>740</v>
      </c>
      <c r="P34" s="51">
        <f t="shared" si="13"/>
        <v>15430</v>
      </c>
      <c r="Q34" s="13">
        <f t="shared" si="4"/>
        <v>100</v>
      </c>
      <c r="R34" s="13" t="str">
        <f t="shared" si="14"/>
        <v/>
      </c>
      <c r="S34" s="14">
        <f t="shared" si="15"/>
        <v>-100</v>
      </c>
      <c r="T34" s="14">
        <f t="shared" si="16"/>
        <v>16157</v>
      </c>
      <c r="U34" s="67">
        <f t="shared" si="8"/>
        <v>100</v>
      </c>
      <c r="V34" s="67" t="str">
        <f t="shared" si="17"/>
        <v/>
      </c>
      <c r="W34" s="67">
        <f t="shared" si="18"/>
        <v>-100</v>
      </c>
      <c r="X34" s="67">
        <f t="shared" si="19"/>
        <v>6670.4000000000005</v>
      </c>
    </row>
    <row r="35" spans="2:24" x14ac:dyDescent="0.25">
      <c r="B35" s="15">
        <v>31</v>
      </c>
      <c r="C35" s="6">
        <v>43064</v>
      </c>
      <c r="D35" s="7">
        <v>0.65625</v>
      </c>
      <c r="E35" s="113" t="s">
        <v>263</v>
      </c>
      <c r="F35" s="9" t="s">
        <v>27</v>
      </c>
      <c r="G35" s="15">
        <v>6</v>
      </c>
      <c r="H35" s="9">
        <v>2</v>
      </c>
      <c r="I35" s="9" t="s">
        <v>59</v>
      </c>
      <c r="J35" s="9"/>
      <c r="K35" s="108"/>
      <c r="L35" s="109"/>
      <c r="M35" s="50">
        <f t="shared" si="0"/>
        <v>200</v>
      </c>
      <c r="N35" s="50" t="str">
        <f t="shared" si="11"/>
        <v/>
      </c>
      <c r="O35" s="50">
        <f t="shared" si="12"/>
        <v>-200</v>
      </c>
      <c r="P35" s="51">
        <f t="shared" si="13"/>
        <v>15230</v>
      </c>
      <c r="Q35" s="13">
        <f t="shared" si="4"/>
        <v>100</v>
      </c>
      <c r="R35" s="13" t="str">
        <f t="shared" si="14"/>
        <v/>
      </c>
      <c r="S35" s="14">
        <f t="shared" si="15"/>
        <v>-100</v>
      </c>
      <c r="T35" s="14">
        <f t="shared" si="16"/>
        <v>16057</v>
      </c>
      <c r="U35" s="67">
        <f t="shared" si="8"/>
        <v>100</v>
      </c>
      <c r="V35" s="67" t="str">
        <f t="shared" si="17"/>
        <v/>
      </c>
      <c r="W35" s="67">
        <f t="shared" si="18"/>
        <v>-100</v>
      </c>
      <c r="X35" s="67">
        <f t="shared" si="19"/>
        <v>6570.4000000000005</v>
      </c>
    </row>
    <row r="36" spans="2:24" x14ac:dyDescent="0.25">
      <c r="B36" s="15">
        <v>32</v>
      </c>
      <c r="C36" s="6">
        <v>43064</v>
      </c>
      <c r="D36" s="7">
        <v>0.67986111111111114</v>
      </c>
      <c r="E36" s="113" t="s">
        <v>263</v>
      </c>
      <c r="F36" s="9" t="s">
        <v>27</v>
      </c>
      <c r="G36" s="15">
        <v>7</v>
      </c>
      <c r="H36" s="9">
        <v>17</v>
      </c>
      <c r="I36" s="9" t="s">
        <v>74</v>
      </c>
      <c r="J36" s="9" t="s">
        <v>20</v>
      </c>
      <c r="K36" s="108">
        <v>4.8</v>
      </c>
      <c r="L36" s="109">
        <v>2.1</v>
      </c>
      <c r="M36" s="50">
        <f t="shared" si="0"/>
        <v>200</v>
      </c>
      <c r="N36" s="50">
        <f t="shared" si="11"/>
        <v>960</v>
      </c>
      <c r="O36" s="50">
        <f t="shared" si="12"/>
        <v>760</v>
      </c>
      <c r="P36" s="51">
        <f t="shared" si="13"/>
        <v>15990</v>
      </c>
      <c r="Q36" s="13">
        <f t="shared" si="4"/>
        <v>100</v>
      </c>
      <c r="R36" s="13">
        <f t="shared" si="14"/>
        <v>1200</v>
      </c>
      <c r="S36" s="14">
        <f t="shared" si="15"/>
        <v>1100</v>
      </c>
      <c r="T36" s="14">
        <f t="shared" si="16"/>
        <v>17157</v>
      </c>
      <c r="U36" s="67">
        <f t="shared" si="8"/>
        <v>100</v>
      </c>
      <c r="V36" s="67">
        <f t="shared" si="17"/>
        <v>273</v>
      </c>
      <c r="W36" s="67">
        <f t="shared" si="18"/>
        <v>173</v>
      </c>
      <c r="X36" s="67">
        <f t="shared" si="19"/>
        <v>6743.4000000000005</v>
      </c>
    </row>
    <row r="37" spans="2:24" x14ac:dyDescent="0.25">
      <c r="B37" s="15">
        <v>33</v>
      </c>
      <c r="C37" s="6">
        <v>43071</v>
      </c>
      <c r="D37" s="7">
        <v>0.625</v>
      </c>
      <c r="E37" s="113" t="s">
        <v>263</v>
      </c>
      <c r="F37" s="9" t="s">
        <v>27</v>
      </c>
      <c r="G37" s="15">
        <v>5</v>
      </c>
      <c r="H37" s="9">
        <v>6</v>
      </c>
      <c r="I37" s="9" t="s">
        <v>76</v>
      </c>
      <c r="J37" s="9" t="s">
        <v>20</v>
      </c>
      <c r="K37" s="108">
        <v>2.5</v>
      </c>
      <c r="L37" s="109">
        <v>1.3</v>
      </c>
      <c r="M37" s="50">
        <f t="shared" si="0"/>
        <v>200</v>
      </c>
      <c r="N37" s="50">
        <f t="shared" si="11"/>
        <v>500</v>
      </c>
      <c r="O37" s="50">
        <f t="shared" si="12"/>
        <v>300</v>
      </c>
      <c r="P37" s="51">
        <f t="shared" si="13"/>
        <v>16290</v>
      </c>
      <c r="Q37" s="13">
        <f t="shared" si="4"/>
        <v>100</v>
      </c>
      <c r="R37" s="13">
        <f t="shared" si="14"/>
        <v>550</v>
      </c>
      <c r="S37" s="14">
        <f t="shared" si="15"/>
        <v>450</v>
      </c>
      <c r="T37" s="14">
        <f t="shared" si="16"/>
        <v>17607</v>
      </c>
      <c r="U37" s="67">
        <f t="shared" si="8"/>
        <v>100</v>
      </c>
      <c r="V37" s="67">
        <f t="shared" si="17"/>
        <v>169</v>
      </c>
      <c r="W37" s="67">
        <f t="shared" si="18"/>
        <v>69</v>
      </c>
      <c r="X37" s="67">
        <f t="shared" si="19"/>
        <v>6812.4000000000005</v>
      </c>
    </row>
    <row r="38" spans="2:24" x14ac:dyDescent="0.25">
      <c r="B38" s="15">
        <v>34</v>
      </c>
      <c r="C38" s="6">
        <v>43071</v>
      </c>
      <c r="D38" s="7">
        <v>0.64652777777777781</v>
      </c>
      <c r="E38" s="111" t="s">
        <v>17</v>
      </c>
      <c r="F38" s="9" t="s">
        <v>50</v>
      </c>
      <c r="G38" s="15">
        <v>4</v>
      </c>
      <c r="H38" s="9">
        <v>1</v>
      </c>
      <c r="I38" s="9" t="s">
        <v>77</v>
      </c>
      <c r="J38" s="9" t="s">
        <v>20</v>
      </c>
      <c r="K38" s="108">
        <v>2.2000000000000002</v>
      </c>
      <c r="L38" s="109">
        <v>1.3</v>
      </c>
      <c r="M38" s="50">
        <f t="shared" si="0"/>
        <v>200</v>
      </c>
      <c r="N38" s="50">
        <f t="shared" si="11"/>
        <v>440.00000000000006</v>
      </c>
      <c r="O38" s="50">
        <f t="shared" si="12"/>
        <v>240.00000000000006</v>
      </c>
      <c r="P38" s="51">
        <f t="shared" si="13"/>
        <v>16530</v>
      </c>
      <c r="Q38" s="13">
        <f t="shared" si="4"/>
        <v>100</v>
      </c>
      <c r="R38" s="13" t="str">
        <f t="shared" si="14"/>
        <v/>
      </c>
      <c r="S38" s="14">
        <f t="shared" si="15"/>
        <v>-100</v>
      </c>
      <c r="T38" s="14">
        <f t="shared" si="16"/>
        <v>17507</v>
      </c>
      <c r="U38" s="67">
        <f t="shared" si="8"/>
        <v>100</v>
      </c>
      <c r="V38" s="67" t="str">
        <f t="shared" si="17"/>
        <v/>
      </c>
      <c r="W38" s="67">
        <f t="shared" si="18"/>
        <v>-100</v>
      </c>
      <c r="X38" s="67">
        <f t="shared" si="19"/>
        <v>6712.4000000000005</v>
      </c>
    </row>
    <row r="39" spans="2:24" x14ac:dyDescent="0.25">
      <c r="B39" s="15">
        <v>35</v>
      </c>
      <c r="C39" s="6">
        <v>43071</v>
      </c>
      <c r="D39" s="7">
        <v>0.68055555555555547</v>
      </c>
      <c r="E39" s="113" t="s">
        <v>263</v>
      </c>
      <c r="F39" s="9" t="s">
        <v>27</v>
      </c>
      <c r="G39" s="15">
        <v>7</v>
      </c>
      <c r="H39" s="9">
        <v>4</v>
      </c>
      <c r="I39" s="9" t="s">
        <v>78</v>
      </c>
      <c r="J39" s="9"/>
      <c r="K39" s="108"/>
      <c r="L39" s="109"/>
      <c r="M39" s="50">
        <f t="shared" si="0"/>
        <v>200</v>
      </c>
      <c r="N39" s="50" t="str">
        <f t="shared" si="11"/>
        <v/>
      </c>
      <c r="O39" s="50">
        <f t="shared" si="12"/>
        <v>-200</v>
      </c>
      <c r="P39" s="51">
        <f t="shared" si="13"/>
        <v>16330</v>
      </c>
      <c r="Q39" s="13">
        <f t="shared" si="4"/>
        <v>100</v>
      </c>
      <c r="R39" s="13" t="str">
        <f t="shared" si="14"/>
        <v/>
      </c>
      <c r="S39" s="14">
        <f t="shared" si="15"/>
        <v>-100</v>
      </c>
      <c r="T39" s="14">
        <f t="shared" si="16"/>
        <v>17407</v>
      </c>
      <c r="U39" s="67">
        <f t="shared" si="8"/>
        <v>100</v>
      </c>
      <c r="V39" s="67" t="str">
        <f t="shared" si="17"/>
        <v/>
      </c>
      <c r="W39" s="67">
        <f t="shared" si="18"/>
        <v>-100</v>
      </c>
      <c r="X39" s="67">
        <f t="shared" si="19"/>
        <v>6612.4000000000005</v>
      </c>
    </row>
    <row r="40" spans="2:24" x14ac:dyDescent="0.25">
      <c r="B40" s="15">
        <v>36</v>
      </c>
      <c r="C40" s="6">
        <v>43071</v>
      </c>
      <c r="D40" s="7">
        <v>0.72777777777777775</v>
      </c>
      <c r="E40" s="111" t="s">
        <v>17</v>
      </c>
      <c r="F40" s="9" t="s">
        <v>38</v>
      </c>
      <c r="G40" s="15">
        <v>7</v>
      </c>
      <c r="H40" s="9">
        <v>2</v>
      </c>
      <c r="I40" s="9" t="s">
        <v>79</v>
      </c>
      <c r="J40" s="9"/>
      <c r="K40" s="108"/>
      <c r="L40" s="109"/>
      <c r="M40" s="50">
        <f t="shared" si="0"/>
        <v>200</v>
      </c>
      <c r="N40" s="50" t="str">
        <f t="shared" si="11"/>
        <v/>
      </c>
      <c r="O40" s="50">
        <f t="shared" si="12"/>
        <v>-200</v>
      </c>
      <c r="P40" s="51">
        <f t="shared" si="13"/>
        <v>16130</v>
      </c>
      <c r="Q40" s="13">
        <f t="shared" si="4"/>
        <v>100</v>
      </c>
      <c r="R40" s="13" t="str">
        <f t="shared" si="14"/>
        <v/>
      </c>
      <c r="S40" s="14">
        <f t="shared" si="15"/>
        <v>-100</v>
      </c>
      <c r="T40" s="14">
        <f t="shared" si="16"/>
        <v>17307</v>
      </c>
      <c r="U40" s="67">
        <f t="shared" si="8"/>
        <v>100</v>
      </c>
      <c r="V40" s="67" t="str">
        <f t="shared" si="17"/>
        <v/>
      </c>
      <c r="W40" s="67">
        <f t="shared" si="18"/>
        <v>-100</v>
      </c>
      <c r="X40" s="67">
        <f t="shared" si="19"/>
        <v>6512.4000000000005</v>
      </c>
    </row>
    <row r="41" spans="2:24" x14ac:dyDescent="0.25">
      <c r="B41" s="15">
        <v>37</v>
      </c>
      <c r="C41" s="6">
        <v>43071</v>
      </c>
      <c r="D41" s="7">
        <v>0.72986111111111107</v>
      </c>
      <c r="E41" s="111" t="s">
        <v>17</v>
      </c>
      <c r="F41" s="9" t="s">
        <v>50</v>
      </c>
      <c r="G41" s="15">
        <v>7</v>
      </c>
      <c r="H41" s="9">
        <v>6</v>
      </c>
      <c r="I41" s="9" t="s">
        <v>80</v>
      </c>
      <c r="J41" s="9"/>
      <c r="K41" s="108"/>
      <c r="L41" s="109"/>
      <c r="M41" s="50">
        <f t="shared" si="0"/>
        <v>200</v>
      </c>
      <c r="N41" s="50" t="str">
        <f t="shared" si="11"/>
        <v/>
      </c>
      <c r="O41" s="50">
        <f t="shared" si="12"/>
        <v>-200</v>
      </c>
      <c r="P41" s="51">
        <f t="shared" si="13"/>
        <v>15930</v>
      </c>
      <c r="Q41" s="13">
        <f t="shared" si="4"/>
        <v>100</v>
      </c>
      <c r="R41" s="13" t="str">
        <f t="shared" si="14"/>
        <v/>
      </c>
      <c r="S41" s="14">
        <f t="shared" si="15"/>
        <v>-100</v>
      </c>
      <c r="T41" s="14">
        <f t="shared" si="16"/>
        <v>17207</v>
      </c>
      <c r="U41" s="67">
        <f t="shared" si="8"/>
        <v>100</v>
      </c>
      <c r="V41" s="67" t="str">
        <f t="shared" si="17"/>
        <v/>
      </c>
      <c r="W41" s="67">
        <f t="shared" si="18"/>
        <v>-100</v>
      </c>
      <c r="X41" s="67">
        <f t="shared" si="19"/>
        <v>6412.4000000000005</v>
      </c>
    </row>
    <row r="42" spans="2:24" x14ac:dyDescent="0.25">
      <c r="B42" s="15">
        <v>38</v>
      </c>
      <c r="C42" s="6">
        <v>43075</v>
      </c>
      <c r="D42" s="7">
        <v>0.76527777777777783</v>
      </c>
      <c r="E42" s="111" t="s">
        <v>17</v>
      </c>
      <c r="F42" s="9" t="s">
        <v>56</v>
      </c>
      <c r="G42" s="15">
        <v>9</v>
      </c>
      <c r="H42" s="9">
        <v>6</v>
      </c>
      <c r="I42" s="9" t="s">
        <v>81</v>
      </c>
      <c r="J42" s="9" t="s">
        <v>20</v>
      </c>
      <c r="K42" s="108">
        <v>2.4</v>
      </c>
      <c r="L42" s="109">
        <v>1.3</v>
      </c>
      <c r="M42" s="50">
        <f t="shared" si="0"/>
        <v>200</v>
      </c>
      <c r="N42" s="50">
        <f t="shared" si="11"/>
        <v>480</v>
      </c>
      <c r="O42" s="50">
        <f t="shared" si="12"/>
        <v>280</v>
      </c>
      <c r="P42" s="51">
        <f t="shared" si="13"/>
        <v>16210</v>
      </c>
      <c r="Q42" s="13">
        <f t="shared" si="4"/>
        <v>100</v>
      </c>
      <c r="R42" s="13">
        <f t="shared" si="14"/>
        <v>384</v>
      </c>
      <c r="S42" s="14">
        <f t="shared" si="15"/>
        <v>284</v>
      </c>
      <c r="T42" s="14">
        <f t="shared" si="16"/>
        <v>17491</v>
      </c>
      <c r="U42" s="67">
        <f t="shared" si="8"/>
        <v>100</v>
      </c>
      <c r="V42" s="67">
        <f t="shared" si="17"/>
        <v>143</v>
      </c>
      <c r="W42" s="67">
        <f t="shared" si="18"/>
        <v>43</v>
      </c>
      <c r="X42" s="67">
        <f t="shared" si="19"/>
        <v>6455.4000000000005</v>
      </c>
    </row>
    <row r="43" spans="2:24" x14ac:dyDescent="0.25">
      <c r="B43" s="15">
        <v>39</v>
      </c>
      <c r="C43" s="6">
        <v>43076</v>
      </c>
      <c r="D43" s="7">
        <v>0.55555555555555558</v>
      </c>
      <c r="E43" s="111" t="s">
        <v>17</v>
      </c>
      <c r="F43" s="9" t="s">
        <v>82</v>
      </c>
      <c r="G43" s="15">
        <v>1</v>
      </c>
      <c r="H43" s="9">
        <v>2</v>
      </c>
      <c r="I43" s="9" t="s">
        <v>83</v>
      </c>
      <c r="J43" s="9" t="s">
        <v>20</v>
      </c>
      <c r="K43" s="108">
        <v>1.6</v>
      </c>
      <c r="L43" s="109">
        <v>1.1000000000000001</v>
      </c>
      <c r="M43" s="50">
        <f t="shared" si="0"/>
        <v>200</v>
      </c>
      <c r="N43" s="50">
        <f t="shared" si="11"/>
        <v>320</v>
      </c>
      <c r="O43" s="50">
        <f t="shared" si="12"/>
        <v>120</v>
      </c>
      <c r="P43" s="51">
        <f t="shared" si="13"/>
        <v>16330</v>
      </c>
      <c r="Q43" s="13">
        <f t="shared" si="4"/>
        <v>100</v>
      </c>
      <c r="R43" s="13" t="str">
        <f t="shared" si="14"/>
        <v/>
      </c>
      <c r="S43" s="14">
        <f t="shared" si="15"/>
        <v>-100</v>
      </c>
      <c r="T43" s="14">
        <f t="shared" si="16"/>
        <v>17391</v>
      </c>
      <c r="U43" s="67">
        <f t="shared" si="8"/>
        <v>100</v>
      </c>
      <c r="V43" s="67">
        <f t="shared" si="17"/>
        <v>132</v>
      </c>
      <c r="W43" s="67">
        <f t="shared" si="18"/>
        <v>32</v>
      </c>
      <c r="X43" s="67">
        <f t="shared" si="19"/>
        <v>6487.4000000000005</v>
      </c>
    </row>
    <row r="44" spans="2:24" x14ac:dyDescent="0.25">
      <c r="B44" s="15">
        <v>40</v>
      </c>
      <c r="C44" s="6">
        <v>43076</v>
      </c>
      <c r="D44" s="7">
        <v>0.60763888888888895</v>
      </c>
      <c r="E44" s="111" t="s">
        <v>17</v>
      </c>
      <c r="F44" s="9" t="s">
        <v>82</v>
      </c>
      <c r="G44" s="15">
        <v>3</v>
      </c>
      <c r="H44" s="9">
        <v>1</v>
      </c>
      <c r="I44" s="9" t="s">
        <v>84</v>
      </c>
      <c r="J44" s="9" t="s">
        <v>28</v>
      </c>
      <c r="K44" s="108"/>
      <c r="L44" s="109">
        <v>1.2</v>
      </c>
      <c r="M44" s="50">
        <f t="shared" si="0"/>
        <v>200</v>
      </c>
      <c r="N44" s="50" t="str">
        <f t="shared" si="11"/>
        <v/>
      </c>
      <c r="O44" s="50">
        <f t="shared" si="12"/>
        <v>-200</v>
      </c>
      <c r="P44" s="51">
        <f t="shared" si="13"/>
        <v>16130</v>
      </c>
      <c r="Q44" s="13">
        <f t="shared" si="4"/>
        <v>100</v>
      </c>
      <c r="R44" s="13" t="str">
        <f t="shared" si="14"/>
        <v/>
      </c>
      <c r="S44" s="14">
        <f t="shared" si="15"/>
        <v>-100</v>
      </c>
      <c r="T44" s="14">
        <f t="shared" si="16"/>
        <v>17291</v>
      </c>
      <c r="U44" s="67">
        <f t="shared" si="8"/>
        <v>100</v>
      </c>
      <c r="V44" s="67">
        <f t="shared" si="17"/>
        <v>144</v>
      </c>
      <c r="W44" s="67">
        <f t="shared" si="18"/>
        <v>44</v>
      </c>
      <c r="X44" s="67">
        <f t="shared" si="19"/>
        <v>6531.4000000000005</v>
      </c>
    </row>
    <row r="45" spans="2:24" x14ac:dyDescent="0.25">
      <c r="B45" s="15">
        <v>41</v>
      </c>
      <c r="C45" s="6">
        <v>43090</v>
      </c>
      <c r="D45" s="7">
        <v>0.63888888888888895</v>
      </c>
      <c r="E45" s="111" t="s">
        <v>17</v>
      </c>
      <c r="F45" s="9" t="s">
        <v>88</v>
      </c>
      <c r="G45" s="15">
        <v>2</v>
      </c>
      <c r="H45" s="9">
        <v>1</v>
      </c>
      <c r="I45" s="9" t="s">
        <v>89</v>
      </c>
      <c r="J45" s="9" t="s">
        <v>20</v>
      </c>
      <c r="K45" s="108">
        <v>1.9</v>
      </c>
      <c r="L45" s="109">
        <v>1.2</v>
      </c>
      <c r="M45" s="50">
        <f t="shared" si="0"/>
        <v>200</v>
      </c>
      <c r="N45" s="50">
        <f t="shared" si="11"/>
        <v>380</v>
      </c>
      <c r="O45" s="50">
        <f t="shared" si="12"/>
        <v>180</v>
      </c>
      <c r="P45" s="51">
        <f t="shared" si="13"/>
        <v>16310</v>
      </c>
      <c r="Q45" s="13">
        <f t="shared" si="4"/>
        <v>100</v>
      </c>
      <c r="R45" s="13">
        <f t="shared" si="14"/>
        <v>436.99999999999994</v>
      </c>
      <c r="S45" s="14">
        <f t="shared" si="15"/>
        <v>336.99999999999994</v>
      </c>
      <c r="T45" s="14">
        <f t="shared" si="16"/>
        <v>17628</v>
      </c>
      <c r="U45" s="67">
        <f t="shared" si="8"/>
        <v>100</v>
      </c>
      <c r="V45" s="67">
        <f t="shared" si="17"/>
        <v>180</v>
      </c>
      <c r="W45" s="67">
        <f t="shared" si="18"/>
        <v>80</v>
      </c>
      <c r="X45" s="67">
        <f t="shared" si="19"/>
        <v>6611.4000000000005</v>
      </c>
    </row>
    <row r="46" spans="2:24" x14ac:dyDescent="0.25">
      <c r="B46" s="15">
        <v>42</v>
      </c>
      <c r="C46" s="6">
        <v>43099</v>
      </c>
      <c r="D46" s="7">
        <v>0.56944444444444442</v>
      </c>
      <c r="E46" s="113" t="s">
        <v>263</v>
      </c>
      <c r="F46" s="9" t="s">
        <v>21</v>
      </c>
      <c r="G46" s="15">
        <v>3</v>
      </c>
      <c r="H46" s="9">
        <v>5</v>
      </c>
      <c r="I46" s="9" t="s">
        <v>92</v>
      </c>
      <c r="J46" s="9" t="s">
        <v>20</v>
      </c>
      <c r="K46" s="108">
        <v>2.2999999999999998</v>
      </c>
      <c r="L46" s="109">
        <v>1.5</v>
      </c>
      <c r="M46" s="50">
        <f t="shared" si="0"/>
        <v>200</v>
      </c>
      <c r="N46" s="50">
        <f t="shared" si="11"/>
        <v>459.99999999999994</v>
      </c>
      <c r="O46" s="50">
        <f t="shared" si="12"/>
        <v>259.99999999999994</v>
      </c>
      <c r="P46" s="51">
        <f t="shared" si="13"/>
        <v>16570</v>
      </c>
      <c r="Q46" s="13">
        <f t="shared" si="4"/>
        <v>100</v>
      </c>
      <c r="R46" s="13">
        <f t="shared" si="14"/>
        <v>390.99999999999994</v>
      </c>
      <c r="S46" s="14">
        <f t="shared" si="15"/>
        <v>290.99999999999994</v>
      </c>
      <c r="T46" s="14">
        <f t="shared" si="16"/>
        <v>17919</v>
      </c>
      <c r="U46" s="67">
        <f t="shared" si="8"/>
        <v>100</v>
      </c>
      <c r="V46" s="67">
        <f t="shared" si="17"/>
        <v>225</v>
      </c>
      <c r="W46" s="67">
        <f t="shared" si="18"/>
        <v>125</v>
      </c>
      <c r="X46" s="67">
        <f t="shared" si="19"/>
        <v>6736.4000000000005</v>
      </c>
    </row>
    <row r="47" spans="2:24" x14ac:dyDescent="0.25">
      <c r="B47" s="15">
        <v>43</v>
      </c>
      <c r="C47" s="6">
        <v>43099</v>
      </c>
      <c r="D47" s="7">
        <v>0.61805555555555558</v>
      </c>
      <c r="E47" s="113" t="s">
        <v>263</v>
      </c>
      <c r="F47" s="9" t="s">
        <v>21</v>
      </c>
      <c r="G47" s="15">
        <v>5</v>
      </c>
      <c r="H47" s="9">
        <v>6</v>
      </c>
      <c r="I47" s="9" t="s">
        <v>93</v>
      </c>
      <c r="J47" s="9" t="s">
        <v>20</v>
      </c>
      <c r="K47" s="108">
        <v>1.7</v>
      </c>
      <c r="L47" s="109">
        <v>1.5</v>
      </c>
      <c r="M47" s="50">
        <f t="shared" si="0"/>
        <v>200</v>
      </c>
      <c r="N47" s="50">
        <f t="shared" si="11"/>
        <v>340</v>
      </c>
      <c r="O47" s="50">
        <f t="shared" si="12"/>
        <v>140</v>
      </c>
      <c r="P47" s="51">
        <f t="shared" si="13"/>
        <v>16710</v>
      </c>
      <c r="Q47" s="13">
        <f t="shared" si="4"/>
        <v>100</v>
      </c>
      <c r="R47" s="13" t="str">
        <f t="shared" si="14"/>
        <v/>
      </c>
      <c r="S47" s="14">
        <f t="shared" si="15"/>
        <v>-100</v>
      </c>
      <c r="T47" s="14">
        <f t="shared" si="16"/>
        <v>17819</v>
      </c>
      <c r="U47" s="67">
        <f t="shared" si="8"/>
        <v>100</v>
      </c>
      <c r="V47" s="67" t="str">
        <f t="shared" si="17"/>
        <v/>
      </c>
      <c r="W47" s="67">
        <f t="shared" si="18"/>
        <v>-100</v>
      </c>
      <c r="X47" s="67">
        <f t="shared" si="19"/>
        <v>6636.4000000000005</v>
      </c>
    </row>
    <row r="48" spans="2:24" x14ac:dyDescent="0.25">
      <c r="B48" s="15">
        <v>44</v>
      </c>
      <c r="C48" s="6">
        <v>43099</v>
      </c>
      <c r="D48" s="7">
        <v>0.67291666666666661</v>
      </c>
      <c r="E48" s="113" t="s">
        <v>263</v>
      </c>
      <c r="F48" s="9" t="s">
        <v>21</v>
      </c>
      <c r="G48" s="15">
        <v>7</v>
      </c>
      <c r="H48" s="9">
        <v>5</v>
      </c>
      <c r="I48" s="9" t="s">
        <v>249</v>
      </c>
      <c r="J48" s="9"/>
      <c r="K48" s="108"/>
      <c r="L48" s="109"/>
      <c r="M48" s="50">
        <f t="shared" si="0"/>
        <v>200</v>
      </c>
      <c r="N48" s="50" t="str">
        <f t="shared" si="11"/>
        <v/>
      </c>
      <c r="O48" s="50">
        <f t="shared" si="12"/>
        <v>-200</v>
      </c>
      <c r="P48" s="51">
        <f t="shared" si="13"/>
        <v>16510</v>
      </c>
      <c r="Q48" s="13">
        <f t="shared" si="4"/>
        <v>100</v>
      </c>
      <c r="R48" s="13" t="str">
        <f t="shared" si="14"/>
        <v/>
      </c>
      <c r="S48" s="14">
        <f t="shared" si="15"/>
        <v>-100</v>
      </c>
      <c r="T48" s="14">
        <f t="shared" si="16"/>
        <v>17719</v>
      </c>
      <c r="U48" s="67">
        <f t="shared" si="8"/>
        <v>100</v>
      </c>
      <c r="V48" s="67" t="str">
        <f t="shared" si="17"/>
        <v/>
      </c>
      <c r="W48" s="67">
        <f t="shared" si="18"/>
        <v>-100</v>
      </c>
      <c r="X48" s="67">
        <f t="shared" si="19"/>
        <v>6536.4000000000005</v>
      </c>
    </row>
    <row r="49" spans="2:24" x14ac:dyDescent="0.25">
      <c r="B49" s="15">
        <v>45</v>
      </c>
      <c r="C49" s="6">
        <v>43103</v>
      </c>
      <c r="D49" s="7">
        <v>0.66875000000000007</v>
      </c>
      <c r="E49" s="111" t="s">
        <v>17</v>
      </c>
      <c r="F49" s="9" t="s">
        <v>48</v>
      </c>
      <c r="G49" s="15">
        <v>6</v>
      </c>
      <c r="H49" s="9">
        <v>1</v>
      </c>
      <c r="I49" s="9" t="s">
        <v>95</v>
      </c>
      <c r="J49" s="9" t="s">
        <v>20</v>
      </c>
      <c r="K49" s="108">
        <v>3.3</v>
      </c>
      <c r="L49" s="109">
        <v>1.7</v>
      </c>
      <c r="M49" s="50">
        <f t="shared" si="0"/>
        <v>200</v>
      </c>
      <c r="N49" s="50">
        <f t="shared" si="11"/>
        <v>660</v>
      </c>
      <c r="O49" s="50">
        <f t="shared" si="12"/>
        <v>460</v>
      </c>
      <c r="P49" s="51">
        <f t="shared" si="13"/>
        <v>16970</v>
      </c>
      <c r="Q49" s="13">
        <f t="shared" si="4"/>
        <v>100</v>
      </c>
      <c r="R49" s="13">
        <f t="shared" si="14"/>
        <v>561</v>
      </c>
      <c r="S49" s="14">
        <f t="shared" si="15"/>
        <v>461</v>
      </c>
      <c r="T49" s="14">
        <f t="shared" si="16"/>
        <v>18180</v>
      </c>
      <c r="U49" s="67">
        <f t="shared" si="8"/>
        <v>100</v>
      </c>
      <c r="V49" s="67">
        <f t="shared" si="17"/>
        <v>187.00000000000003</v>
      </c>
      <c r="W49" s="67">
        <f t="shared" si="18"/>
        <v>87.000000000000028</v>
      </c>
      <c r="X49" s="67">
        <f t="shared" si="19"/>
        <v>6623.4000000000005</v>
      </c>
    </row>
    <row r="50" spans="2:24" x14ac:dyDescent="0.25">
      <c r="B50" s="15">
        <v>46</v>
      </c>
      <c r="C50" s="6">
        <v>43103</v>
      </c>
      <c r="D50" s="7">
        <v>0.68055555555555547</v>
      </c>
      <c r="E50" s="111" t="s">
        <v>17</v>
      </c>
      <c r="F50" s="9" t="s">
        <v>96</v>
      </c>
      <c r="G50" s="15">
        <v>6</v>
      </c>
      <c r="H50" s="9">
        <v>2</v>
      </c>
      <c r="I50" s="9" t="s">
        <v>97</v>
      </c>
      <c r="J50" s="9" t="s">
        <v>20</v>
      </c>
      <c r="K50" s="108">
        <v>1.7</v>
      </c>
      <c r="L50" s="109">
        <v>1.1000000000000001</v>
      </c>
      <c r="M50" s="50">
        <f t="shared" si="0"/>
        <v>200</v>
      </c>
      <c r="N50" s="50">
        <f t="shared" si="11"/>
        <v>340</v>
      </c>
      <c r="O50" s="50">
        <f t="shared" si="12"/>
        <v>140</v>
      </c>
      <c r="P50" s="51">
        <f t="shared" si="13"/>
        <v>17110</v>
      </c>
      <c r="Q50" s="13">
        <f t="shared" si="4"/>
        <v>100</v>
      </c>
      <c r="R50" s="13" t="str">
        <f t="shared" si="14"/>
        <v/>
      </c>
      <c r="S50" s="14">
        <f t="shared" si="15"/>
        <v>-100</v>
      </c>
      <c r="T50" s="14">
        <f t="shared" si="16"/>
        <v>18080</v>
      </c>
      <c r="U50" s="67">
        <f t="shared" si="8"/>
        <v>100</v>
      </c>
      <c r="V50" s="67">
        <f t="shared" si="17"/>
        <v>363</v>
      </c>
      <c r="W50" s="67">
        <f t="shared" si="18"/>
        <v>263</v>
      </c>
      <c r="X50" s="67">
        <f t="shared" si="19"/>
        <v>6886.4000000000005</v>
      </c>
    </row>
    <row r="51" spans="2:24" x14ac:dyDescent="0.25">
      <c r="B51" s="15">
        <v>47</v>
      </c>
      <c r="C51" s="6">
        <v>43106</v>
      </c>
      <c r="D51" s="7">
        <v>0.68055555555555547</v>
      </c>
      <c r="E51" s="113" t="s">
        <v>263</v>
      </c>
      <c r="F51" s="9" t="s">
        <v>21</v>
      </c>
      <c r="G51" s="15">
        <v>7</v>
      </c>
      <c r="H51" s="9">
        <v>5</v>
      </c>
      <c r="I51" s="9" t="s">
        <v>98</v>
      </c>
      <c r="J51" s="9" t="s">
        <v>23</v>
      </c>
      <c r="K51" s="108"/>
      <c r="L51" s="109">
        <v>3.3</v>
      </c>
      <c r="M51" s="50">
        <f t="shared" si="0"/>
        <v>200</v>
      </c>
      <c r="N51" s="50" t="str">
        <f t="shared" si="11"/>
        <v/>
      </c>
      <c r="O51" s="50">
        <f t="shared" si="12"/>
        <v>-200</v>
      </c>
      <c r="P51" s="51">
        <f t="shared" si="13"/>
        <v>16910</v>
      </c>
      <c r="Q51" s="13">
        <f t="shared" si="4"/>
        <v>100</v>
      </c>
      <c r="R51" s="13" t="str">
        <f t="shared" si="14"/>
        <v/>
      </c>
      <c r="S51" s="14">
        <f t="shared" si="15"/>
        <v>-100</v>
      </c>
      <c r="T51" s="14">
        <f t="shared" si="16"/>
        <v>17980</v>
      </c>
      <c r="U51" s="67">
        <f t="shared" si="8"/>
        <v>100</v>
      </c>
      <c r="V51" s="67">
        <f t="shared" si="17"/>
        <v>528</v>
      </c>
      <c r="W51" s="67">
        <f t="shared" si="18"/>
        <v>428</v>
      </c>
      <c r="X51" s="67">
        <f t="shared" si="19"/>
        <v>7314.4000000000005</v>
      </c>
    </row>
    <row r="52" spans="2:24" x14ac:dyDescent="0.25">
      <c r="B52" s="15">
        <v>48</v>
      </c>
      <c r="C52" s="6">
        <v>43110</v>
      </c>
      <c r="D52" s="7">
        <v>0.74305555555555547</v>
      </c>
      <c r="E52" s="111" t="s">
        <v>17</v>
      </c>
      <c r="F52" s="9" t="s">
        <v>48</v>
      </c>
      <c r="G52" s="15">
        <v>8</v>
      </c>
      <c r="H52" s="9">
        <v>12</v>
      </c>
      <c r="I52" s="9" t="s">
        <v>100</v>
      </c>
      <c r="J52" s="9" t="s">
        <v>28</v>
      </c>
      <c r="K52" s="108"/>
      <c r="L52" s="109">
        <v>1.6</v>
      </c>
      <c r="M52" s="50">
        <f t="shared" si="0"/>
        <v>200</v>
      </c>
      <c r="N52" s="50" t="str">
        <f t="shared" si="11"/>
        <v/>
      </c>
      <c r="O52" s="50">
        <f t="shared" si="12"/>
        <v>-200</v>
      </c>
      <c r="P52" s="51">
        <f t="shared" si="13"/>
        <v>16710</v>
      </c>
      <c r="Q52" s="13">
        <f t="shared" si="4"/>
        <v>100</v>
      </c>
      <c r="R52" s="13" t="str">
        <f t="shared" si="14"/>
        <v/>
      </c>
      <c r="S52" s="14">
        <f t="shared" si="15"/>
        <v>-100</v>
      </c>
      <c r="T52" s="14">
        <f t="shared" si="16"/>
        <v>17880</v>
      </c>
      <c r="U52" s="67">
        <f t="shared" si="8"/>
        <v>100</v>
      </c>
      <c r="V52" s="67">
        <f t="shared" si="17"/>
        <v>192</v>
      </c>
      <c r="W52" s="67">
        <f t="shared" si="18"/>
        <v>92</v>
      </c>
      <c r="X52" s="67">
        <f t="shared" si="19"/>
        <v>7406.4000000000005</v>
      </c>
    </row>
    <row r="53" spans="2:24" x14ac:dyDescent="0.25">
      <c r="B53" s="15">
        <v>49</v>
      </c>
      <c r="C53" s="6">
        <v>43113</v>
      </c>
      <c r="D53" s="7">
        <v>0.72222222222222221</v>
      </c>
      <c r="E53" s="113" t="s">
        <v>263</v>
      </c>
      <c r="F53" s="9" t="s">
        <v>21</v>
      </c>
      <c r="G53" s="15">
        <v>8</v>
      </c>
      <c r="H53" s="9">
        <v>5</v>
      </c>
      <c r="I53" s="9" t="s">
        <v>103</v>
      </c>
      <c r="J53" s="9" t="s">
        <v>20</v>
      </c>
      <c r="K53" s="108">
        <v>1.45</v>
      </c>
      <c r="L53" s="109">
        <v>1.2</v>
      </c>
      <c r="M53" s="50">
        <f t="shared" si="0"/>
        <v>200</v>
      </c>
      <c r="N53" s="50">
        <f t="shared" si="11"/>
        <v>290</v>
      </c>
      <c r="O53" s="50">
        <f t="shared" si="12"/>
        <v>90</v>
      </c>
      <c r="P53" s="51">
        <f t="shared" si="13"/>
        <v>16800</v>
      </c>
      <c r="Q53" s="13">
        <f t="shared" si="4"/>
        <v>100</v>
      </c>
      <c r="R53" s="13">
        <f t="shared" si="14"/>
        <v>275.5</v>
      </c>
      <c r="S53" s="14">
        <f t="shared" si="15"/>
        <v>175.5</v>
      </c>
      <c r="T53" s="14">
        <f t="shared" si="16"/>
        <v>18055.5</v>
      </c>
      <c r="U53" s="67">
        <f t="shared" si="8"/>
        <v>100</v>
      </c>
      <c r="V53" s="67">
        <f t="shared" si="17"/>
        <v>156</v>
      </c>
      <c r="W53" s="67">
        <f t="shared" si="18"/>
        <v>56</v>
      </c>
      <c r="X53" s="67">
        <f t="shared" si="19"/>
        <v>7462.4000000000005</v>
      </c>
    </row>
    <row r="54" spans="2:24" x14ac:dyDescent="0.25">
      <c r="B54" s="15">
        <v>50</v>
      </c>
      <c r="C54" s="6">
        <v>43118</v>
      </c>
      <c r="D54" s="7">
        <v>0.68402777777777779</v>
      </c>
      <c r="E54" s="111" t="s">
        <v>17</v>
      </c>
      <c r="F54" s="9" t="s">
        <v>82</v>
      </c>
      <c r="G54" s="15">
        <v>5</v>
      </c>
      <c r="H54" s="9">
        <v>5</v>
      </c>
      <c r="I54" s="9" t="s">
        <v>104</v>
      </c>
      <c r="J54" s="9" t="s">
        <v>20</v>
      </c>
      <c r="K54" s="108">
        <v>1.9</v>
      </c>
      <c r="L54" s="109">
        <v>1.3</v>
      </c>
      <c r="M54" s="50">
        <f t="shared" si="0"/>
        <v>200</v>
      </c>
      <c r="N54" s="50">
        <f t="shared" si="11"/>
        <v>380</v>
      </c>
      <c r="O54" s="50">
        <f t="shared" si="12"/>
        <v>180</v>
      </c>
      <c r="P54" s="51">
        <f t="shared" si="13"/>
        <v>16980</v>
      </c>
      <c r="Q54" s="13">
        <f t="shared" si="4"/>
        <v>100</v>
      </c>
      <c r="R54" s="13" t="str">
        <f t="shared" si="14"/>
        <v/>
      </c>
      <c r="S54" s="14">
        <f t="shared" si="15"/>
        <v>-100</v>
      </c>
      <c r="T54" s="14">
        <f t="shared" si="16"/>
        <v>17955.5</v>
      </c>
      <c r="U54" s="67">
        <f t="shared" si="8"/>
        <v>100</v>
      </c>
      <c r="V54" s="67" t="str">
        <f t="shared" si="17"/>
        <v/>
      </c>
      <c r="W54" s="67">
        <f t="shared" si="18"/>
        <v>-100</v>
      </c>
      <c r="X54" s="67">
        <f t="shared" si="19"/>
        <v>7362.4000000000005</v>
      </c>
    </row>
    <row r="55" spans="2:24" x14ac:dyDescent="0.25">
      <c r="B55" s="15">
        <v>51</v>
      </c>
      <c r="C55" s="6">
        <v>43118</v>
      </c>
      <c r="D55" s="7">
        <v>0.74444444444444446</v>
      </c>
      <c r="E55" s="111" t="s">
        <v>17</v>
      </c>
      <c r="F55" s="9" t="s">
        <v>18</v>
      </c>
      <c r="G55" s="15">
        <v>7</v>
      </c>
      <c r="H55" s="9">
        <v>10</v>
      </c>
      <c r="I55" s="9" t="s">
        <v>105</v>
      </c>
      <c r="J55" s="9"/>
      <c r="K55" s="108"/>
      <c r="L55" s="109"/>
      <c r="M55" s="50">
        <f t="shared" si="0"/>
        <v>200</v>
      </c>
      <c r="N55" s="50" t="str">
        <f t="shared" si="11"/>
        <v/>
      </c>
      <c r="O55" s="50">
        <f t="shared" si="12"/>
        <v>-200</v>
      </c>
      <c r="P55" s="51">
        <f t="shared" si="13"/>
        <v>16780</v>
      </c>
      <c r="Q55" s="13">
        <f t="shared" si="4"/>
        <v>100</v>
      </c>
      <c r="R55" s="13" t="str">
        <f t="shared" si="14"/>
        <v/>
      </c>
      <c r="S55" s="14">
        <f t="shared" si="15"/>
        <v>-100</v>
      </c>
      <c r="T55" s="14">
        <f t="shared" si="16"/>
        <v>17855.5</v>
      </c>
      <c r="U55" s="67">
        <f t="shared" si="8"/>
        <v>100</v>
      </c>
      <c r="V55" s="67" t="str">
        <f t="shared" si="17"/>
        <v/>
      </c>
      <c r="W55" s="67">
        <f t="shared" si="18"/>
        <v>-100</v>
      </c>
      <c r="X55" s="67">
        <f t="shared" si="19"/>
        <v>7262.4000000000005</v>
      </c>
    </row>
    <row r="56" spans="2:24" x14ac:dyDescent="0.25">
      <c r="B56" s="15">
        <v>52</v>
      </c>
      <c r="C56" s="6">
        <v>43127</v>
      </c>
      <c r="D56" s="7">
        <v>0.52569444444444446</v>
      </c>
      <c r="E56" s="111" t="s">
        <v>17</v>
      </c>
      <c r="F56" s="9" t="s">
        <v>50</v>
      </c>
      <c r="G56" s="15">
        <v>2</v>
      </c>
      <c r="H56" s="9">
        <v>2</v>
      </c>
      <c r="I56" s="9" t="s">
        <v>106</v>
      </c>
      <c r="J56" s="9" t="s">
        <v>20</v>
      </c>
      <c r="K56" s="108">
        <v>1.8</v>
      </c>
      <c r="L56" s="109">
        <v>1.3</v>
      </c>
      <c r="M56" s="50">
        <f t="shared" si="0"/>
        <v>200</v>
      </c>
      <c r="N56" s="50">
        <f t="shared" si="11"/>
        <v>360</v>
      </c>
      <c r="O56" s="50">
        <f t="shared" si="12"/>
        <v>160</v>
      </c>
      <c r="P56" s="51">
        <f t="shared" si="13"/>
        <v>16940</v>
      </c>
      <c r="Q56" s="13">
        <f t="shared" si="4"/>
        <v>100</v>
      </c>
      <c r="R56" s="13">
        <f t="shared" si="14"/>
        <v>648</v>
      </c>
      <c r="S56" s="14">
        <f t="shared" si="15"/>
        <v>548</v>
      </c>
      <c r="T56" s="14">
        <f t="shared" si="16"/>
        <v>18403.5</v>
      </c>
      <c r="U56" s="67">
        <f t="shared" si="8"/>
        <v>100</v>
      </c>
      <c r="V56" s="67">
        <f t="shared" si="17"/>
        <v>195</v>
      </c>
      <c r="W56" s="67">
        <f t="shared" si="18"/>
        <v>95</v>
      </c>
      <c r="X56" s="67">
        <f t="shared" si="19"/>
        <v>7357.4000000000005</v>
      </c>
    </row>
    <row r="57" spans="2:24" x14ac:dyDescent="0.25">
      <c r="B57" s="15">
        <v>53</v>
      </c>
      <c r="C57" s="6">
        <v>43127</v>
      </c>
      <c r="D57" s="7">
        <v>0.6791666666666667</v>
      </c>
      <c r="E57" s="113" t="s">
        <v>263</v>
      </c>
      <c r="F57" s="9" t="s">
        <v>27</v>
      </c>
      <c r="G57" s="15">
        <v>7</v>
      </c>
      <c r="H57" s="9">
        <v>7</v>
      </c>
      <c r="I57" s="9" t="s">
        <v>108</v>
      </c>
      <c r="J57" s="9" t="s">
        <v>20</v>
      </c>
      <c r="K57" s="108">
        <v>3.6</v>
      </c>
      <c r="L57" s="109">
        <v>1.5</v>
      </c>
      <c r="M57" s="50">
        <f t="shared" si="0"/>
        <v>200</v>
      </c>
      <c r="N57" s="50">
        <f t="shared" si="11"/>
        <v>720</v>
      </c>
      <c r="O57" s="50">
        <f t="shared" si="12"/>
        <v>520</v>
      </c>
      <c r="P57" s="51">
        <f t="shared" si="13"/>
        <v>17460</v>
      </c>
      <c r="Q57" s="13">
        <f t="shared" si="4"/>
        <v>100</v>
      </c>
      <c r="R57" s="13">
        <f t="shared" si="14"/>
        <v>1296</v>
      </c>
      <c r="S57" s="14">
        <f t="shared" si="15"/>
        <v>1196</v>
      </c>
      <c r="T57" s="14">
        <f t="shared" si="16"/>
        <v>19599.5</v>
      </c>
      <c r="U57" s="67">
        <f t="shared" si="8"/>
        <v>100</v>
      </c>
      <c r="V57" s="67">
        <f t="shared" si="17"/>
        <v>240</v>
      </c>
      <c r="W57" s="67">
        <f t="shared" si="18"/>
        <v>140</v>
      </c>
      <c r="X57" s="67">
        <f t="shared" si="19"/>
        <v>7497.4000000000005</v>
      </c>
    </row>
    <row r="58" spans="2:24" x14ac:dyDescent="0.25">
      <c r="B58" s="15">
        <v>54</v>
      </c>
      <c r="C58" s="6">
        <v>43127</v>
      </c>
      <c r="D58" s="7">
        <v>0.70833333333333337</v>
      </c>
      <c r="E58" s="113" t="s">
        <v>263</v>
      </c>
      <c r="F58" s="9" t="s">
        <v>27</v>
      </c>
      <c r="G58" s="15">
        <v>8</v>
      </c>
      <c r="H58" s="9">
        <v>7</v>
      </c>
      <c r="I58" s="9" t="s">
        <v>109</v>
      </c>
      <c r="J58" s="9" t="s">
        <v>20</v>
      </c>
      <c r="K58" s="108">
        <v>3.6</v>
      </c>
      <c r="L58" s="109">
        <v>1.6</v>
      </c>
      <c r="M58" s="50">
        <f t="shared" si="0"/>
        <v>200</v>
      </c>
      <c r="N58" s="50">
        <f t="shared" si="11"/>
        <v>720</v>
      </c>
      <c r="O58" s="50">
        <f t="shared" si="12"/>
        <v>520</v>
      </c>
      <c r="P58" s="51">
        <f t="shared" si="13"/>
        <v>17980</v>
      </c>
      <c r="Q58" s="13">
        <f t="shared" si="4"/>
        <v>100</v>
      </c>
      <c r="R58" s="13">
        <f t="shared" si="14"/>
        <v>2520</v>
      </c>
      <c r="S58" s="14">
        <f t="shared" si="15"/>
        <v>2420</v>
      </c>
      <c r="T58" s="14">
        <f t="shared" si="16"/>
        <v>22019.5</v>
      </c>
      <c r="U58" s="67">
        <f t="shared" si="8"/>
        <v>100</v>
      </c>
      <c r="V58" s="67">
        <f t="shared" si="17"/>
        <v>336</v>
      </c>
      <c r="W58" s="67">
        <f t="shared" si="18"/>
        <v>236</v>
      </c>
      <c r="X58" s="67">
        <f t="shared" si="19"/>
        <v>7733.4000000000005</v>
      </c>
    </row>
    <row r="59" spans="2:24" x14ac:dyDescent="0.25">
      <c r="B59" s="15">
        <v>55</v>
      </c>
      <c r="C59" s="6">
        <v>43134</v>
      </c>
      <c r="D59" s="7">
        <v>0.60763888888888895</v>
      </c>
      <c r="E59" s="113" t="s">
        <v>263</v>
      </c>
      <c r="F59" s="9" t="s">
        <v>27</v>
      </c>
      <c r="G59" s="15">
        <v>4</v>
      </c>
      <c r="H59" s="9">
        <v>4</v>
      </c>
      <c r="I59" s="9" t="s">
        <v>85</v>
      </c>
      <c r="J59" s="9" t="s">
        <v>20</v>
      </c>
      <c r="K59" s="108">
        <v>7</v>
      </c>
      <c r="L59" s="109">
        <v>2.1</v>
      </c>
      <c r="M59" s="50">
        <f t="shared" si="0"/>
        <v>200</v>
      </c>
      <c r="N59" s="50">
        <f t="shared" si="11"/>
        <v>1400</v>
      </c>
      <c r="O59" s="50">
        <f t="shared" si="12"/>
        <v>1200</v>
      </c>
      <c r="P59" s="51">
        <f t="shared" si="13"/>
        <v>19180</v>
      </c>
      <c r="Q59" s="13">
        <f t="shared" si="4"/>
        <v>100</v>
      </c>
      <c r="R59" s="13" t="str">
        <f t="shared" si="14"/>
        <v/>
      </c>
      <c r="S59" s="14">
        <f t="shared" si="15"/>
        <v>-100</v>
      </c>
      <c r="T59" s="14">
        <f t="shared" si="16"/>
        <v>21919.5</v>
      </c>
      <c r="U59" s="67">
        <f t="shared" si="8"/>
        <v>100</v>
      </c>
      <c r="V59" s="67" t="str">
        <f t="shared" si="17"/>
        <v/>
      </c>
      <c r="W59" s="67">
        <f t="shared" si="18"/>
        <v>-100</v>
      </c>
      <c r="X59" s="67">
        <f t="shared" si="19"/>
        <v>7633.4000000000005</v>
      </c>
    </row>
    <row r="60" spans="2:24" x14ac:dyDescent="0.25">
      <c r="B60" s="15">
        <v>56</v>
      </c>
      <c r="C60" s="6">
        <v>43137</v>
      </c>
      <c r="D60" s="7">
        <v>0.54861111111111105</v>
      </c>
      <c r="E60" s="111" t="s">
        <v>17</v>
      </c>
      <c r="F60" s="9" t="s">
        <v>96</v>
      </c>
      <c r="G60" s="15">
        <v>1</v>
      </c>
      <c r="H60" s="9">
        <v>1</v>
      </c>
      <c r="I60" s="9" t="s">
        <v>111</v>
      </c>
      <c r="J60" s="9"/>
      <c r="K60" s="108"/>
      <c r="L60" s="109"/>
      <c r="M60" s="50">
        <f t="shared" si="0"/>
        <v>200</v>
      </c>
      <c r="N60" s="50" t="str">
        <f t="shared" si="11"/>
        <v/>
      </c>
      <c r="O60" s="50">
        <f t="shared" si="12"/>
        <v>-200</v>
      </c>
      <c r="P60" s="51">
        <f t="shared" si="13"/>
        <v>18980</v>
      </c>
      <c r="Q60" s="13">
        <f t="shared" si="4"/>
        <v>100</v>
      </c>
      <c r="R60" s="13" t="str">
        <f t="shared" si="14"/>
        <v/>
      </c>
      <c r="S60" s="14">
        <f t="shared" si="15"/>
        <v>-100</v>
      </c>
      <c r="T60" s="14">
        <f t="shared" si="16"/>
        <v>21819.5</v>
      </c>
      <c r="U60" s="67">
        <f t="shared" si="8"/>
        <v>100</v>
      </c>
      <c r="V60" s="67" t="str">
        <f t="shared" si="17"/>
        <v/>
      </c>
      <c r="W60" s="67">
        <f t="shared" si="18"/>
        <v>-100</v>
      </c>
      <c r="X60" s="67">
        <f t="shared" si="19"/>
        <v>7533.4000000000005</v>
      </c>
    </row>
    <row r="61" spans="2:24" x14ac:dyDescent="0.25">
      <c r="B61" s="15">
        <v>57</v>
      </c>
      <c r="C61" s="6">
        <v>43141</v>
      </c>
      <c r="D61" s="7">
        <v>0.52847222222222223</v>
      </c>
      <c r="E61" s="111" t="s">
        <v>17</v>
      </c>
      <c r="F61" s="9" t="s">
        <v>50</v>
      </c>
      <c r="G61" s="15">
        <v>1</v>
      </c>
      <c r="H61" s="9">
        <v>1</v>
      </c>
      <c r="I61" s="9" t="s">
        <v>112</v>
      </c>
      <c r="J61" s="9" t="s">
        <v>20</v>
      </c>
      <c r="K61" s="108">
        <v>2.4</v>
      </c>
      <c r="L61" s="109">
        <v>1.5</v>
      </c>
      <c r="M61" s="50">
        <f t="shared" si="0"/>
        <v>200</v>
      </c>
      <c r="N61" s="50">
        <f t="shared" si="11"/>
        <v>480</v>
      </c>
      <c r="O61" s="50">
        <f t="shared" si="12"/>
        <v>280</v>
      </c>
      <c r="P61" s="51">
        <f t="shared" si="13"/>
        <v>19260</v>
      </c>
      <c r="Q61" s="13">
        <f t="shared" si="4"/>
        <v>100</v>
      </c>
      <c r="R61" s="13" t="str">
        <f t="shared" si="14"/>
        <v/>
      </c>
      <c r="S61" s="14">
        <f t="shared" si="15"/>
        <v>-100</v>
      </c>
      <c r="T61" s="14">
        <f t="shared" si="16"/>
        <v>21719.5</v>
      </c>
      <c r="U61" s="67">
        <f t="shared" si="8"/>
        <v>100</v>
      </c>
      <c r="V61" s="67">
        <f t="shared" si="17"/>
        <v>195</v>
      </c>
      <c r="W61" s="67">
        <f t="shared" si="18"/>
        <v>95</v>
      </c>
      <c r="X61" s="67">
        <f t="shared" si="19"/>
        <v>7628.4000000000005</v>
      </c>
    </row>
    <row r="62" spans="2:24" x14ac:dyDescent="0.25">
      <c r="B62" s="15">
        <v>58</v>
      </c>
      <c r="C62" s="6">
        <v>43141</v>
      </c>
      <c r="D62" s="7">
        <v>0.57708333333333328</v>
      </c>
      <c r="E62" s="111" t="s">
        <v>17</v>
      </c>
      <c r="F62" s="9" t="s">
        <v>50</v>
      </c>
      <c r="G62" s="15">
        <v>3</v>
      </c>
      <c r="H62" s="9">
        <v>7</v>
      </c>
      <c r="I62" s="9" t="s">
        <v>113</v>
      </c>
      <c r="J62" s="9" t="s">
        <v>23</v>
      </c>
      <c r="K62" s="108"/>
      <c r="L62" s="109">
        <v>1.3</v>
      </c>
      <c r="M62" s="50">
        <f t="shared" si="0"/>
        <v>200</v>
      </c>
      <c r="N62" s="50" t="str">
        <f t="shared" si="11"/>
        <v/>
      </c>
      <c r="O62" s="50">
        <f t="shared" si="12"/>
        <v>-200</v>
      </c>
      <c r="P62" s="51">
        <f t="shared" si="13"/>
        <v>19060</v>
      </c>
      <c r="Q62" s="13">
        <f t="shared" si="4"/>
        <v>100</v>
      </c>
      <c r="R62" s="13" t="str">
        <f t="shared" si="14"/>
        <v/>
      </c>
      <c r="S62" s="14">
        <f t="shared" si="15"/>
        <v>-100</v>
      </c>
      <c r="T62" s="14">
        <f t="shared" si="16"/>
        <v>21619.5</v>
      </c>
      <c r="U62" s="67">
        <f t="shared" si="8"/>
        <v>100</v>
      </c>
      <c r="V62" s="67">
        <f t="shared" si="17"/>
        <v>156</v>
      </c>
      <c r="W62" s="67">
        <f t="shared" si="18"/>
        <v>56</v>
      </c>
      <c r="X62" s="67">
        <f t="shared" si="19"/>
        <v>7684.4000000000005</v>
      </c>
    </row>
    <row r="63" spans="2:24" x14ac:dyDescent="0.25">
      <c r="B63" s="15">
        <v>59</v>
      </c>
      <c r="C63" s="6">
        <v>43141</v>
      </c>
      <c r="D63" s="7">
        <v>0.62569444444444444</v>
      </c>
      <c r="E63" s="111" t="s">
        <v>17</v>
      </c>
      <c r="F63" s="9" t="s">
        <v>50</v>
      </c>
      <c r="G63" s="15">
        <v>5</v>
      </c>
      <c r="H63" s="9">
        <v>1</v>
      </c>
      <c r="I63" s="9" t="s">
        <v>114</v>
      </c>
      <c r="J63" s="9" t="s">
        <v>20</v>
      </c>
      <c r="K63" s="108">
        <v>2</v>
      </c>
      <c r="L63" s="109">
        <v>1.2</v>
      </c>
      <c r="M63" s="50">
        <f t="shared" si="0"/>
        <v>200</v>
      </c>
      <c r="N63" s="50">
        <f t="shared" si="11"/>
        <v>400</v>
      </c>
      <c r="O63" s="50">
        <f t="shared" si="12"/>
        <v>200</v>
      </c>
      <c r="P63" s="51">
        <f t="shared" si="13"/>
        <v>19260</v>
      </c>
      <c r="Q63" s="13">
        <f t="shared" si="4"/>
        <v>100</v>
      </c>
      <c r="R63" s="13">
        <f t="shared" si="14"/>
        <v>660</v>
      </c>
      <c r="S63" s="14">
        <f t="shared" si="15"/>
        <v>560</v>
      </c>
      <c r="T63" s="14">
        <f t="shared" si="16"/>
        <v>22179.5</v>
      </c>
      <c r="U63" s="67">
        <f t="shared" si="8"/>
        <v>100</v>
      </c>
      <c r="V63" s="67">
        <f t="shared" si="17"/>
        <v>192</v>
      </c>
      <c r="W63" s="67">
        <f t="shared" si="18"/>
        <v>92</v>
      </c>
      <c r="X63" s="67">
        <f t="shared" si="19"/>
        <v>7776.4000000000005</v>
      </c>
    </row>
    <row r="64" spans="2:24" x14ac:dyDescent="0.25">
      <c r="B64" s="15">
        <v>60</v>
      </c>
      <c r="C64" s="6">
        <v>43141</v>
      </c>
      <c r="D64" s="7">
        <v>0.73125000000000007</v>
      </c>
      <c r="E64" s="111" t="s">
        <v>17</v>
      </c>
      <c r="F64" s="9" t="s">
        <v>38</v>
      </c>
      <c r="G64" s="15">
        <v>7</v>
      </c>
      <c r="H64" s="9">
        <v>8</v>
      </c>
      <c r="I64" s="9" t="s">
        <v>116</v>
      </c>
      <c r="J64" s="9" t="s">
        <v>20</v>
      </c>
      <c r="K64" s="108">
        <v>3.3</v>
      </c>
      <c r="L64" s="109">
        <v>1.6</v>
      </c>
      <c r="M64" s="50">
        <f t="shared" si="0"/>
        <v>200</v>
      </c>
      <c r="N64" s="50">
        <f t="shared" si="11"/>
        <v>660</v>
      </c>
      <c r="O64" s="50">
        <f t="shared" si="12"/>
        <v>460</v>
      </c>
      <c r="P64" s="51">
        <f t="shared" si="13"/>
        <v>19720</v>
      </c>
      <c r="Q64" s="13">
        <f t="shared" si="4"/>
        <v>100</v>
      </c>
      <c r="R64" s="13">
        <f t="shared" si="14"/>
        <v>693</v>
      </c>
      <c r="S64" s="14">
        <f t="shared" si="15"/>
        <v>593</v>
      </c>
      <c r="T64" s="14">
        <f t="shared" si="16"/>
        <v>22772.5</v>
      </c>
      <c r="U64" s="67">
        <f t="shared" si="8"/>
        <v>100</v>
      </c>
      <c r="V64" s="67">
        <f t="shared" si="17"/>
        <v>192</v>
      </c>
      <c r="W64" s="67">
        <f t="shared" si="18"/>
        <v>92</v>
      </c>
      <c r="X64" s="67">
        <f t="shared" si="19"/>
        <v>7868.4000000000005</v>
      </c>
    </row>
    <row r="65" spans="2:24" x14ac:dyDescent="0.25">
      <c r="B65" s="15">
        <v>61</v>
      </c>
      <c r="C65" s="6">
        <v>43144</v>
      </c>
      <c r="D65" s="7">
        <v>0.73263888888888884</v>
      </c>
      <c r="E65" s="111" t="s">
        <v>17</v>
      </c>
      <c r="F65" s="9" t="s">
        <v>117</v>
      </c>
      <c r="G65" s="15">
        <v>8</v>
      </c>
      <c r="H65" s="9">
        <v>13</v>
      </c>
      <c r="I65" s="9" t="s">
        <v>118</v>
      </c>
      <c r="J65" s="9" t="s">
        <v>20</v>
      </c>
      <c r="K65" s="108">
        <v>2.1</v>
      </c>
      <c r="L65" s="109">
        <v>1.2</v>
      </c>
      <c r="M65" s="50">
        <f t="shared" si="0"/>
        <v>200</v>
      </c>
      <c r="N65" s="50">
        <f t="shared" si="11"/>
        <v>420</v>
      </c>
      <c r="O65" s="50">
        <f t="shared" si="12"/>
        <v>220</v>
      </c>
      <c r="P65" s="51">
        <f t="shared" si="13"/>
        <v>19940</v>
      </c>
      <c r="Q65" s="13">
        <f t="shared" si="4"/>
        <v>100</v>
      </c>
      <c r="R65" s="13">
        <f t="shared" si="14"/>
        <v>420</v>
      </c>
      <c r="S65" s="14">
        <f t="shared" si="15"/>
        <v>320</v>
      </c>
      <c r="T65" s="14">
        <f t="shared" si="16"/>
        <v>23092.5</v>
      </c>
      <c r="U65" s="67">
        <f t="shared" si="8"/>
        <v>100</v>
      </c>
      <c r="V65" s="67">
        <f t="shared" si="17"/>
        <v>180</v>
      </c>
      <c r="W65" s="67">
        <f t="shared" si="18"/>
        <v>80</v>
      </c>
      <c r="X65" s="67">
        <f t="shared" si="19"/>
        <v>7948.4000000000005</v>
      </c>
    </row>
    <row r="66" spans="2:24" x14ac:dyDescent="0.25">
      <c r="B66" s="15">
        <v>62</v>
      </c>
      <c r="C66" s="6">
        <v>43145</v>
      </c>
      <c r="D66" s="7">
        <v>0.59375</v>
      </c>
      <c r="E66" s="111" t="s">
        <v>17</v>
      </c>
      <c r="F66" s="9" t="s">
        <v>34</v>
      </c>
      <c r="G66" s="15">
        <v>5</v>
      </c>
      <c r="H66" s="9">
        <v>2</v>
      </c>
      <c r="I66" s="9" t="s">
        <v>119</v>
      </c>
      <c r="J66" s="9" t="s">
        <v>20</v>
      </c>
      <c r="K66" s="108">
        <v>2</v>
      </c>
      <c r="L66" s="109">
        <v>1.5</v>
      </c>
      <c r="M66" s="50">
        <f t="shared" si="0"/>
        <v>200</v>
      </c>
      <c r="N66" s="50">
        <f t="shared" si="11"/>
        <v>400</v>
      </c>
      <c r="O66" s="50">
        <f t="shared" si="12"/>
        <v>200</v>
      </c>
      <c r="P66" s="51">
        <f t="shared" si="13"/>
        <v>20140</v>
      </c>
      <c r="Q66" s="13">
        <f t="shared" si="4"/>
        <v>100</v>
      </c>
      <c r="R66" s="13" t="str">
        <f t="shared" si="14"/>
        <v/>
      </c>
      <c r="S66" s="14">
        <f t="shared" si="15"/>
        <v>-100</v>
      </c>
      <c r="T66" s="14">
        <f t="shared" si="16"/>
        <v>22992.5</v>
      </c>
      <c r="U66" s="67">
        <f t="shared" si="8"/>
        <v>100</v>
      </c>
      <c r="V66" s="67" t="str">
        <f t="shared" si="17"/>
        <v/>
      </c>
      <c r="W66" s="67">
        <f t="shared" si="18"/>
        <v>-100</v>
      </c>
      <c r="X66" s="67">
        <f t="shared" si="19"/>
        <v>7848.4000000000005</v>
      </c>
    </row>
    <row r="67" spans="2:24" x14ac:dyDescent="0.25">
      <c r="B67" s="15">
        <v>63</v>
      </c>
      <c r="C67" s="6">
        <v>43148</v>
      </c>
      <c r="D67" s="7">
        <v>0.71180555555555547</v>
      </c>
      <c r="E67" s="113" t="s">
        <v>263</v>
      </c>
      <c r="F67" s="9" t="s">
        <v>21</v>
      </c>
      <c r="G67" s="15">
        <v>7</v>
      </c>
      <c r="H67" s="9">
        <v>2</v>
      </c>
      <c r="I67" s="9" t="s">
        <v>249</v>
      </c>
      <c r="J67" s="9"/>
      <c r="K67" s="108"/>
      <c r="L67" s="109"/>
      <c r="M67" s="50">
        <f t="shared" si="0"/>
        <v>200</v>
      </c>
      <c r="N67" s="50" t="str">
        <f t="shared" si="11"/>
        <v/>
      </c>
      <c r="O67" s="50">
        <f t="shared" si="12"/>
        <v>-200</v>
      </c>
      <c r="P67" s="51">
        <f t="shared" si="13"/>
        <v>19940</v>
      </c>
      <c r="Q67" s="13">
        <f t="shared" si="4"/>
        <v>100</v>
      </c>
      <c r="R67" s="13" t="str">
        <f t="shared" si="14"/>
        <v/>
      </c>
      <c r="S67" s="14">
        <f t="shared" si="15"/>
        <v>-100</v>
      </c>
      <c r="T67" s="14">
        <f t="shared" si="16"/>
        <v>22892.5</v>
      </c>
      <c r="U67" s="67">
        <f t="shared" si="8"/>
        <v>100</v>
      </c>
      <c r="V67" s="67" t="str">
        <f t="shared" si="17"/>
        <v/>
      </c>
      <c r="W67" s="67">
        <f t="shared" si="18"/>
        <v>-100</v>
      </c>
      <c r="X67" s="67">
        <f t="shared" si="19"/>
        <v>7748.4000000000005</v>
      </c>
    </row>
    <row r="68" spans="2:24" x14ac:dyDescent="0.25">
      <c r="B68" s="15">
        <v>64</v>
      </c>
      <c r="C68" s="6">
        <v>43148</v>
      </c>
      <c r="D68" s="7">
        <v>0.73333333333333339</v>
      </c>
      <c r="E68" s="111" t="s">
        <v>17</v>
      </c>
      <c r="F68" s="9" t="s">
        <v>50</v>
      </c>
      <c r="G68" s="15">
        <v>8</v>
      </c>
      <c r="H68" s="9">
        <v>3</v>
      </c>
      <c r="I68" s="9" t="s">
        <v>120</v>
      </c>
      <c r="J68" s="9" t="s">
        <v>28</v>
      </c>
      <c r="K68" s="108"/>
      <c r="L68" s="109">
        <v>1.4</v>
      </c>
      <c r="M68" s="50">
        <f t="shared" si="0"/>
        <v>200</v>
      </c>
      <c r="N68" s="50" t="str">
        <f t="shared" si="11"/>
        <v/>
      </c>
      <c r="O68" s="50">
        <f t="shared" si="12"/>
        <v>-200</v>
      </c>
      <c r="P68" s="51">
        <f t="shared" si="13"/>
        <v>19740</v>
      </c>
      <c r="Q68" s="13">
        <f t="shared" si="4"/>
        <v>100</v>
      </c>
      <c r="R68" s="13" t="str">
        <f t="shared" si="14"/>
        <v/>
      </c>
      <c r="S68" s="14">
        <f t="shared" si="15"/>
        <v>-100</v>
      </c>
      <c r="T68" s="14">
        <f t="shared" si="16"/>
        <v>22792.5</v>
      </c>
      <c r="U68" s="67">
        <f t="shared" si="8"/>
        <v>100</v>
      </c>
      <c r="V68" s="67">
        <f t="shared" si="17"/>
        <v>238</v>
      </c>
      <c r="W68" s="67">
        <f t="shared" si="18"/>
        <v>138</v>
      </c>
      <c r="X68" s="67">
        <f t="shared" si="19"/>
        <v>7886.4000000000005</v>
      </c>
    </row>
    <row r="69" spans="2:24" x14ac:dyDescent="0.25">
      <c r="B69" s="15">
        <v>65</v>
      </c>
      <c r="C69" s="6">
        <v>43148</v>
      </c>
      <c r="D69" s="7">
        <v>0.76388888888888884</v>
      </c>
      <c r="E69" s="113" t="s">
        <v>263</v>
      </c>
      <c r="F69" s="9" t="s">
        <v>21</v>
      </c>
      <c r="G69" s="15">
        <v>9</v>
      </c>
      <c r="H69" s="9">
        <v>8</v>
      </c>
      <c r="I69" s="9" t="s">
        <v>63</v>
      </c>
      <c r="J69" s="9" t="s">
        <v>20</v>
      </c>
      <c r="K69" s="108">
        <v>3.8499999999999996</v>
      </c>
      <c r="L69" s="109">
        <v>1.7</v>
      </c>
      <c r="M69" s="50">
        <f t="shared" si="0"/>
        <v>200</v>
      </c>
      <c r="N69" s="50">
        <f t="shared" si="11"/>
        <v>769.99999999999989</v>
      </c>
      <c r="O69" s="50">
        <f t="shared" si="12"/>
        <v>569.99999999999989</v>
      </c>
      <c r="P69" s="51">
        <f t="shared" si="13"/>
        <v>20310</v>
      </c>
      <c r="Q69" s="13">
        <f t="shared" si="4"/>
        <v>100</v>
      </c>
      <c r="R69" s="13">
        <f t="shared" si="14"/>
        <v>769.99999999999989</v>
      </c>
      <c r="S69" s="14">
        <f t="shared" si="15"/>
        <v>669.99999999999989</v>
      </c>
      <c r="T69" s="14">
        <f t="shared" si="16"/>
        <v>23462.5</v>
      </c>
      <c r="U69" s="67">
        <f t="shared" si="8"/>
        <v>100</v>
      </c>
      <c r="V69" s="67">
        <f t="shared" si="17"/>
        <v>255</v>
      </c>
      <c r="W69" s="67">
        <f t="shared" si="18"/>
        <v>155</v>
      </c>
      <c r="X69" s="67">
        <f t="shared" si="19"/>
        <v>8041.4000000000005</v>
      </c>
    </row>
    <row r="70" spans="2:24" x14ac:dyDescent="0.25">
      <c r="B70" s="15">
        <v>66</v>
      </c>
      <c r="C70" s="6">
        <v>43151</v>
      </c>
      <c r="D70" s="7">
        <v>0.62847222222222221</v>
      </c>
      <c r="E70" s="111" t="s">
        <v>17</v>
      </c>
      <c r="F70" s="9" t="s">
        <v>121</v>
      </c>
      <c r="G70" s="15">
        <v>4</v>
      </c>
      <c r="H70" s="9">
        <v>2</v>
      </c>
      <c r="I70" s="9" t="s">
        <v>122</v>
      </c>
      <c r="J70" s="9" t="s">
        <v>20</v>
      </c>
      <c r="K70" s="108">
        <v>2</v>
      </c>
      <c r="L70" s="109">
        <v>1.5</v>
      </c>
      <c r="M70" s="50">
        <f t="shared" ref="M70:M124" si="20">$M$2</f>
        <v>200</v>
      </c>
      <c r="N70" s="50">
        <f t="shared" si="11"/>
        <v>400</v>
      </c>
      <c r="O70" s="50">
        <f t="shared" si="12"/>
        <v>200</v>
      </c>
      <c r="P70" s="51">
        <f t="shared" si="13"/>
        <v>20510</v>
      </c>
      <c r="Q70" s="13">
        <f t="shared" ref="Q70:Q124" si="21">$Q$1</f>
        <v>100</v>
      </c>
      <c r="R70" s="13" t="str">
        <f t="shared" si="14"/>
        <v/>
      </c>
      <c r="S70" s="14">
        <f t="shared" si="15"/>
        <v>-100</v>
      </c>
      <c r="T70" s="14">
        <f t="shared" si="16"/>
        <v>23362.5</v>
      </c>
      <c r="U70" s="67">
        <f t="shared" ref="U70:U124" si="22">$U$1</f>
        <v>100</v>
      </c>
      <c r="V70" s="67" t="str">
        <f t="shared" si="17"/>
        <v/>
      </c>
      <c r="W70" s="67">
        <f t="shared" si="18"/>
        <v>-100</v>
      </c>
      <c r="X70" s="67">
        <f t="shared" si="19"/>
        <v>7941.4000000000005</v>
      </c>
    </row>
    <row r="71" spans="2:24" x14ac:dyDescent="0.25">
      <c r="B71" s="15">
        <v>67</v>
      </c>
      <c r="C71" s="6">
        <v>43155</v>
      </c>
      <c r="D71" s="7">
        <v>0.57708333333333328</v>
      </c>
      <c r="E71" s="111" t="s">
        <v>17</v>
      </c>
      <c r="F71" s="9" t="s">
        <v>50</v>
      </c>
      <c r="G71" s="15">
        <v>3</v>
      </c>
      <c r="H71" s="9">
        <v>3</v>
      </c>
      <c r="I71" s="9" t="s">
        <v>123</v>
      </c>
      <c r="J71" s="9"/>
      <c r="K71" s="108"/>
      <c r="L71" s="109"/>
      <c r="M71" s="50">
        <f t="shared" si="20"/>
        <v>200</v>
      </c>
      <c r="N71" s="50" t="str">
        <f t="shared" ref="N71:N118" si="23">IF(J71&lt;&gt;"WON","",M71*K71)</f>
        <v/>
      </c>
      <c r="O71" s="50">
        <f t="shared" ref="O71:O118" si="24">IF(N71="",M71*-1,N71-M71)</f>
        <v>-200</v>
      </c>
      <c r="P71" s="51">
        <f t="shared" ref="P71:P118" si="25">P70+O71</f>
        <v>20310</v>
      </c>
      <c r="Q71" s="13">
        <f t="shared" si="21"/>
        <v>100</v>
      </c>
      <c r="R71" s="13" t="str">
        <f t="shared" ref="R71:R117" si="26">IF(OR(K71="",K72=""),"",((K71*Q71)*K72))</f>
        <v/>
      </c>
      <c r="S71" s="14">
        <f t="shared" ref="S71:S117" si="27">IF(R71="",Q71*-1,R71-Q71)</f>
        <v>-100</v>
      </c>
      <c r="T71" s="14">
        <f t="shared" ref="T71:T117" si="28">T70+S71</f>
        <v>23262.5</v>
      </c>
      <c r="U71" s="67">
        <f t="shared" si="22"/>
        <v>100</v>
      </c>
      <c r="V71" s="67" t="str">
        <f t="shared" ref="V71:V117" si="29">IF(OR(L71="",L72=""),"",((L71*U71)*L72))</f>
        <v/>
      </c>
      <c r="W71" s="67">
        <f t="shared" ref="W71:W117" si="30">IF(V71="",U71*-1,V71-U71)</f>
        <v>-100</v>
      </c>
      <c r="X71" s="67">
        <f t="shared" ref="X71:X117" si="31">X70+W71</f>
        <v>7841.4000000000005</v>
      </c>
    </row>
    <row r="72" spans="2:24" x14ac:dyDescent="0.25">
      <c r="B72" s="15">
        <v>68</v>
      </c>
      <c r="C72" s="6">
        <v>43155</v>
      </c>
      <c r="D72" s="7">
        <v>0.77430555555555547</v>
      </c>
      <c r="E72" s="111" t="s">
        <v>17</v>
      </c>
      <c r="F72" s="9" t="s">
        <v>124</v>
      </c>
      <c r="G72" s="15">
        <v>6</v>
      </c>
      <c r="H72" s="9">
        <v>1</v>
      </c>
      <c r="I72" s="9" t="s">
        <v>125</v>
      </c>
      <c r="J72" s="9" t="s">
        <v>20</v>
      </c>
      <c r="K72" s="108">
        <v>2</v>
      </c>
      <c r="L72" s="109">
        <v>1.4</v>
      </c>
      <c r="M72" s="50">
        <f t="shared" si="20"/>
        <v>200</v>
      </c>
      <c r="N72" s="50">
        <f t="shared" si="23"/>
        <v>400</v>
      </c>
      <c r="O72" s="50">
        <f t="shared" si="24"/>
        <v>200</v>
      </c>
      <c r="P72" s="51">
        <f t="shared" si="25"/>
        <v>20510</v>
      </c>
      <c r="Q72" s="13">
        <f t="shared" si="21"/>
        <v>100</v>
      </c>
      <c r="R72" s="13">
        <f t="shared" si="26"/>
        <v>380</v>
      </c>
      <c r="S72" s="14">
        <f t="shared" si="27"/>
        <v>280</v>
      </c>
      <c r="T72" s="14">
        <f t="shared" si="28"/>
        <v>23542.5</v>
      </c>
      <c r="U72" s="67">
        <f t="shared" si="22"/>
        <v>100</v>
      </c>
      <c r="V72" s="67">
        <f t="shared" si="29"/>
        <v>210</v>
      </c>
      <c r="W72" s="67">
        <f t="shared" si="30"/>
        <v>110</v>
      </c>
      <c r="X72" s="67">
        <f t="shared" si="31"/>
        <v>7951.4000000000005</v>
      </c>
    </row>
    <row r="73" spans="2:24" x14ac:dyDescent="0.25">
      <c r="B73" s="15">
        <v>69</v>
      </c>
      <c r="C73" s="6">
        <v>43159</v>
      </c>
      <c r="D73" s="7">
        <v>0.52361111111111114</v>
      </c>
      <c r="E73" s="111" t="s">
        <v>17</v>
      </c>
      <c r="F73" s="9" t="s">
        <v>56</v>
      </c>
      <c r="G73" s="15">
        <v>1</v>
      </c>
      <c r="H73" s="9">
        <v>3</v>
      </c>
      <c r="I73" s="9" t="s">
        <v>126</v>
      </c>
      <c r="J73" s="9" t="s">
        <v>20</v>
      </c>
      <c r="K73" s="108">
        <v>1.9</v>
      </c>
      <c r="L73" s="109">
        <v>1.5</v>
      </c>
      <c r="M73" s="50">
        <f t="shared" si="20"/>
        <v>200</v>
      </c>
      <c r="N73" s="50">
        <f t="shared" si="23"/>
        <v>380</v>
      </c>
      <c r="O73" s="50">
        <f t="shared" si="24"/>
        <v>180</v>
      </c>
      <c r="P73" s="51">
        <f t="shared" si="25"/>
        <v>20690</v>
      </c>
      <c r="Q73" s="13">
        <f t="shared" si="21"/>
        <v>100</v>
      </c>
      <c r="R73" s="13" t="str">
        <f t="shared" si="26"/>
        <v/>
      </c>
      <c r="S73" s="14">
        <f t="shared" si="27"/>
        <v>-100</v>
      </c>
      <c r="T73" s="14">
        <f t="shared" si="28"/>
        <v>23442.5</v>
      </c>
      <c r="U73" s="67">
        <f t="shared" si="22"/>
        <v>100</v>
      </c>
      <c r="V73" s="67" t="str">
        <f t="shared" si="29"/>
        <v/>
      </c>
      <c r="W73" s="67">
        <f t="shared" si="30"/>
        <v>-100</v>
      </c>
      <c r="X73" s="67">
        <f t="shared" si="31"/>
        <v>7851.4000000000005</v>
      </c>
    </row>
    <row r="74" spans="2:24" x14ac:dyDescent="0.25">
      <c r="B74" s="15">
        <v>70</v>
      </c>
      <c r="C74" s="6">
        <v>43162</v>
      </c>
      <c r="D74" s="7">
        <v>0.54513888888888895</v>
      </c>
      <c r="E74" s="113" t="s">
        <v>263</v>
      </c>
      <c r="F74" s="9" t="s">
        <v>21</v>
      </c>
      <c r="G74" s="15">
        <v>2</v>
      </c>
      <c r="H74" s="9">
        <v>3</v>
      </c>
      <c r="I74" s="9" t="s">
        <v>250</v>
      </c>
      <c r="J74" s="9"/>
      <c r="K74" s="108"/>
      <c r="L74" s="109"/>
      <c r="M74" s="50">
        <f t="shared" si="20"/>
        <v>200</v>
      </c>
      <c r="N74" s="50" t="str">
        <f t="shared" si="23"/>
        <v/>
      </c>
      <c r="O74" s="50">
        <f t="shared" si="24"/>
        <v>-200</v>
      </c>
      <c r="P74" s="51">
        <f t="shared" si="25"/>
        <v>20490</v>
      </c>
      <c r="Q74" s="13">
        <f t="shared" si="21"/>
        <v>100</v>
      </c>
      <c r="R74" s="13" t="str">
        <f t="shared" si="26"/>
        <v/>
      </c>
      <c r="S74" s="14">
        <f t="shared" si="27"/>
        <v>-100</v>
      </c>
      <c r="T74" s="14">
        <f t="shared" si="28"/>
        <v>23342.5</v>
      </c>
      <c r="U74" s="67">
        <f t="shared" si="22"/>
        <v>100</v>
      </c>
      <c r="V74" s="67" t="str">
        <f t="shared" si="29"/>
        <v/>
      </c>
      <c r="W74" s="67">
        <f t="shared" si="30"/>
        <v>-100</v>
      </c>
      <c r="X74" s="67">
        <f t="shared" si="31"/>
        <v>7751.4000000000005</v>
      </c>
    </row>
    <row r="75" spans="2:24" x14ac:dyDescent="0.25">
      <c r="B75" s="15">
        <v>71</v>
      </c>
      <c r="C75" s="6">
        <v>43162</v>
      </c>
      <c r="D75" s="7">
        <v>0.61805555555555558</v>
      </c>
      <c r="E75" s="113" t="s">
        <v>263</v>
      </c>
      <c r="F75" s="9" t="s">
        <v>21</v>
      </c>
      <c r="G75" s="15">
        <v>5</v>
      </c>
      <c r="H75" s="9">
        <v>3</v>
      </c>
      <c r="I75" s="9" t="s">
        <v>251</v>
      </c>
      <c r="J75" s="9" t="s">
        <v>23</v>
      </c>
      <c r="K75" s="108"/>
      <c r="L75" s="109">
        <v>1.5</v>
      </c>
      <c r="M75" s="50">
        <f t="shared" si="20"/>
        <v>200</v>
      </c>
      <c r="N75" s="50" t="str">
        <f t="shared" si="23"/>
        <v/>
      </c>
      <c r="O75" s="50">
        <f t="shared" si="24"/>
        <v>-200</v>
      </c>
      <c r="P75" s="51">
        <f t="shared" si="25"/>
        <v>20290</v>
      </c>
      <c r="Q75" s="13">
        <f t="shared" si="21"/>
        <v>100</v>
      </c>
      <c r="R75" s="13" t="str">
        <f t="shared" si="26"/>
        <v/>
      </c>
      <c r="S75" s="14">
        <f t="shared" si="27"/>
        <v>-100</v>
      </c>
      <c r="T75" s="14">
        <f t="shared" si="28"/>
        <v>23242.5</v>
      </c>
      <c r="U75" s="67">
        <f t="shared" si="22"/>
        <v>100</v>
      </c>
      <c r="V75" s="67">
        <f t="shared" si="29"/>
        <v>180</v>
      </c>
      <c r="W75" s="67">
        <f t="shared" si="30"/>
        <v>80</v>
      </c>
      <c r="X75" s="67">
        <f t="shared" si="31"/>
        <v>7831.4000000000005</v>
      </c>
    </row>
    <row r="76" spans="2:24" x14ac:dyDescent="0.25">
      <c r="B76" s="15">
        <v>72</v>
      </c>
      <c r="C76" s="6">
        <v>43162</v>
      </c>
      <c r="D76" s="7">
        <v>0.72916666666666663</v>
      </c>
      <c r="E76" s="113" t="s">
        <v>263</v>
      </c>
      <c r="F76" s="9" t="s">
        <v>21</v>
      </c>
      <c r="G76" s="15">
        <v>9</v>
      </c>
      <c r="H76" s="9">
        <v>3</v>
      </c>
      <c r="I76" s="9" t="s">
        <v>145</v>
      </c>
      <c r="J76" s="9" t="s">
        <v>20</v>
      </c>
      <c r="K76" s="108">
        <v>2.7</v>
      </c>
      <c r="L76" s="109">
        <v>1.2</v>
      </c>
      <c r="M76" s="50">
        <f t="shared" si="20"/>
        <v>200</v>
      </c>
      <c r="N76" s="50">
        <f t="shared" si="23"/>
        <v>540</v>
      </c>
      <c r="O76" s="50">
        <f t="shared" si="24"/>
        <v>340</v>
      </c>
      <c r="P76" s="51">
        <f t="shared" si="25"/>
        <v>20630</v>
      </c>
      <c r="Q76" s="13">
        <f t="shared" si="21"/>
        <v>100</v>
      </c>
      <c r="R76" s="13" t="str">
        <f t="shared" si="26"/>
        <v/>
      </c>
      <c r="S76" s="14">
        <f t="shared" si="27"/>
        <v>-100</v>
      </c>
      <c r="T76" s="14">
        <f t="shared" si="28"/>
        <v>23142.5</v>
      </c>
      <c r="U76" s="67">
        <f t="shared" si="22"/>
        <v>100</v>
      </c>
      <c r="V76" s="67" t="str">
        <f t="shared" si="29"/>
        <v/>
      </c>
      <c r="W76" s="67">
        <f t="shared" si="30"/>
        <v>-100</v>
      </c>
      <c r="X76" s="67">
        <f t="shared" si="31"/>
        <v>7731.4000000000005</v>
      </c>
    </row>
    <row r="77" spans="2:24" x14ac:dyDescent="0.25">
      <c r="B77" s="15">
        <v>73</v>
      </c>
      <c r="C77" s="6">
        <v>43167</v>
      </c>
      <c r="D77" s="7">
        <v>0.72916666666666663</v>
      </c>
      <c r="E77" s="111" t="s">
        <v>17</v>
      </c>
      <c r="F77" s="9" t="s">
        <v>127</v>
      </c>
      <c r="G77" s="15">
        <v>8</v>
      </c>
      <c r="H77" s="9">
        <v>3</v>
      </c>
      <c r="I77" s="9" t="s">
        <v>128</v>
      </c>
      <c r="J77" s="9"/>
      <c r="K77" s="108"/>
      <c r="L77" s="109"/>
      <c r="M77" s="50">
        <f t="shared" si="20"/>
        <v>200</v>
      </c>
      <c r="N77" s="50" t="str">
        <f t="shared" si="23"/>
        <v/>
      </c>
      <c r="O77" s="50">
        <f t="shared" si="24"/>
        <v>-200</v>
      </c>
      <c r="P77" s="51">
        <f t="shared" si="25"/>
        <v>20430</v>
      </c>
      <c r="Q77" s="13">
        <f t="shared" si="21"/>
        <v>100</v>
      </c>
      <c r="R77" s="13" t="str">
        <f t="shared" si="26"/>
        <v/>
      </c>
      <c r="S77" s="14">
        <f t="shared" si="27"/>
        <v>-100</v>
      </c>
      <c r="T77" s="14">
        <f t="shared" si="28"/>
        <v>23042.5</v>
      </c>
      <c r="U77" s="67">
        <f t="shared" si="22"/>
        <v>100</v>
      </c>
      <c r="V77" s="67" t="str">
        <f t="shared" si="29"/>
        <v/>
      </c>
      <c r="W77" s="67">
        <f t="shared" si="30"/>
        <v>-100</v>
      </c>
      <c r="X77" s="67">
        <f t="shared" si="31"/>
        <v>7631.4000000000005</v>
      </c>
    </row>
    <row r="78" spans="2:24" x14ac:dyDescent="0.25">
      <c r="B78" s="15">
        <v>74</v>
      </c>
      <c r="C78" s="6">
        <v>43169</v>
      </c>
      <c r="D78" s="7">
        <v>0.625</v>
      </c>
      <c r="E78" s="113" t="s">
        <v>263</v>
      </c>
      <c r="F78" s="9" t="s">
        <v>21</v>
      </c>
      <c r="G78" s="15">
        <v>5</v>
      </c>
      <c r="H78" s="9">
        <v>1</v>
      </c>
      <c r="I78" s="9" t="s">
        <v>69</v>
      </c>
      <c r="J78" s="9" t="s">
        <v>20</v>
      </c>
      <c r="K78" s="108">
        <v>1.5</v>
      </c>
      <c r="L78" s="109">
        <v>1.04</v>
      </c>
      <c r="M78" s="50">
        <f t="shared" si="20"/>
        <v>200</v>
      </c>
      <c r="N78" s="50">
        <f t="shared" si="23"/>
        <v>300</v>
      </c>
      <c r="O78" s="50">
        <f t="shared" si="24"/>
        <v>100</v>
      </c>
      <c r="P78" s="51">
        <f t="shared" si="25"/>
        <v>20530</v>
      </c>
      <c r="Q78" s="13">
        <f t="shared" si="21"/>
        <v>100</v>
      </c>
      <c r="R78" s="13">
        <f t="shared" si="26"/>
        <v>405</v>
      </c>
      <c r="S78" s="14">
        <f t="shared" si="27"/>
        <v>305</v>
      </c>
      <c r="T78" s="14">
        <f t="shared" si="28"/>
        <v>23347.5</v>
      </c>
      <c r="U78" s="67">
        <f t="shared" si="22"/>
        <v>100</v>
      </c>
      <c r="V78" s="67">
        <f t="shared" si="29"/>
        <v>135.20000000000002</v>
      </c>
      <c r="W78" s="67">
        <f t="shared" si="30"/>
        <v>35.200000000000017</v>
      </c>
      <c r="X78" s="67">
        <f t="shared" si="31"/>
        <v>7666.6</v>
      </c>
    </row>
    <row r="79" spans="2:24" x14ac:dyDescent="0.25">
      <c r="B79" s="15">
        <v>75</v>
      </c>
      <c r="C79" s="6">
        <v>43169</v>
      </c>
      <c r="D79" s="7">
        <v>0.70833333333333337</v>
      </c>
      <c r="E79" s="113" t="s">
        <v>263</v>
      </c>
      <c r="F79" s="9" t="s">
        <v>21</v>
      </c>
      <c r="G79" s="15">
        <v>8</v>
      </c>
      <c r="H79" s="9">
        <v>9</v>
      </c>
      <c r="I79" s="9" t="s">
        <v>103</v>
      </c>
      <c r="J79" s="9" t="s">
        <v>20</v>
      </c>
      <c r="K79" s="108">
        <v>2.7</v>
      </c>
      <c r="L79" s="109">
        <v>1.3</v>
      </c>
      <c r="M79" s="50">
        <f t="shared" si="20"/>
        <v>200</v>
      </c>
      <c r="N79" s="50">
        <f t="shared" si="23"/>
        <v>540</v>
      </c>
      <c r="O79" s="50">
        <f t="shared" si="24"/>
        <v>340</v>
      </c>
      <c r="P79" s="51">
        <f t="shared" si="25"/>
        <v>20870</v>
      </c>
      <c r="Q79" s="13">
        <f t="shared" si="21"/>
        <v>100</v>
      </c>
      <c r="R79" s="13">
        <f t="shared" si="26"/>
        <v>472.5</v>
      </c>
      <c r="S79" s="14">
        <f t="shared" si="27"/>
        <v>372.5</v>
      </c>
      <c r="T79" s="14">
        <f t="shared" si="28"/>
        <v>23720</v>
      </c>
      <c r="U79" s="67">
        <f t="shared" si="22"/>
        <v>100</v>
      </c>
      <c r="V79" s="67">
        <f t="shared" si="29"/>
        <v>195</v>
      </c>
      <c r="W79" s="67">
        <f t="shared" si="30"/>
        <v>95</v>
      </c>
      <c r="X79" s="67">
        <f t="shared" si="31"/>
        <v>7761.6</v>
      </c>
    </row>
    <row r="80" spans="2:24" x14ac:dyDescent="0.25">
      <c r="B80" s="15">
        <v>76</v>
      </c>
      <c r="C80" s="6">
        <v>43169</v>
      </c>
      <c r="D80" s="7">
        <v>0.77083333333333337</v>
      </c>
      <c r="E80" s="111" t="s">
        <v>17</v>
      </c>
      <c r="F80" s="9" t="s">
        <v>50</v>
      </c>
      <c r="G80" s="15">
        <v>9</v>
      </c>
      <c r="H80" s="9">
        <v>9</v>
      </c>
      <c r="I80" s="9" t="s">
        <v>129</v>
      </c>
      <c r="J80" s="9" t="s">
        <v>20</v>
      </c>
      <c r="K80" s="108">
        <v>1.75</v>
      </c>
      <c r="L80" s="109">
        <v>1.5</v>
      </c>
      <c r="M80" s="50">
        <f t="shared" si="20"/>
        <v>200</v>
      </c>
      <c r="N80" s="50">
        <f t="shared" si="23"/>
        <v>350</v>
      </c>
      <c r="O80" s="50">
        <f t="shared" si="24"/>
        <v>150</v>
      </c>
      <c r="P80" s="51">
        <f t="shared" si="25"/>
        <v>21020</v>
      </c>
      <c r="Q80" s="13">
        <f t="shared" si="21"/>
        <v>100</v>
      </c>
      <c r="R80" s="13" t="str">
        <f t="shared" si="26"/>
        <v/>
      </c>
      <c r="S80" s="14">
        <f t="shared" si="27"/>
        <v>-100</v>
      </c>
      <c r="T80" s="14">
        <f t="shared" si="28"/>
        <v>23620</v>
      </c>
      <c r="U80" s="67">
        <f t="shared" si="22"/>
        <v>100</v>
      </c>
      <c r="V80" s="67">
        <f t="shared" si="29"/>
        <v>195</v>
      </c>
      <c r="W80" s="67">
        <f t="shared" si="30"/>
        <v>95</v>
      </c>
      <c r="X80" s="67">
        <f t="shared" si="31"/>
        <v>7856.6</v>
      </c>
    </row>
    <row r="81" spans="2:24" x14ac:dyDescent="0.25">
      <c r="B81" s="15">
        <v>77</v>
      </c>
      <c r="C81" s="6">
        <v>43174</v>
      </c>
      <c r="D81" s="7">
        <v>0.60069444444444442</v>
      </c>
      <c r="E81" s="111" t="s">
        <v>17</v>
      </c>
      <c r="F81" s="9" t="s">
        <v>130</v>
      </c>
      <c r="G81" s="15">
        <v>2</v>
      </c>
      <c r="H81" s="9">
        <v>1</v>
      </c>
      <c r="I81" s="9" t="s">
        <v>131</v>
      </c>
      <c r="J81" s="9" t="s">
        <v>23</v>
      </c>
      <c r="K81" s="108"/>
      <c r="L81" s="109">
        <v>1.3</v>
      </c>
      <c r="M81" s="50">
        <f t="shared" si="20"/>
        <v>200</v>
      </c>
      <c r="N81" s="50" t="str">
        <f t="shared" si="23"/>
        <v/>
      </c>
      <c r="O81" s="50">
        <f t="shared" si="24"/>
        <v>-200</v>
      </c>
      <c r="P81" s="51">
        <f t="shared" si="25"/>
        <v>20820</v>
      </c>
      <c r="Q81" s="13">
        <f t="shared" si="21"/>
        <v>100</v>
      </c>
      <c r="R81" s="13" t="str">
        <f t="shared" si="26"/>
        <v/>
      </c>
      <c r="S81" s="14">
        <f t="shared" si="27"/>
        <v>-100</v>
      </c>
      <c r="T81" s="14">
        <f t="shared" si="28"/>
        <v>23520</v>
      </c>
      <c r="U81" s="67">
        <f t="shared" si="22"/>
        <v>100</v>
      </c>
      <c r="V81" s="67">
        <f t="shared" si="29"/>
        <v>135.20000000000002</v>
      </c>
      <c r="W81" s="67">
        <f t="shared" si="30"/>
        <v>35.200000000000017</v>
      </c>
      <c r="X81" s="67">
        <f t="shared" si="31"/>
        <v>7891.8</v>
      </c>
    </row>
    <row r="82" spans="2:24" x14ac:dyDescent="0.25">
      <c r="B82" s="15">
        <v>78</v>
      </c>
      <c r="C82" s="6">
        <v>43179</v>
      </c>
      <c r="D82" s="7">
        <v>0.70138888888888884</v>
      </c>
      <c r="E82" s="111" t="s">
        <v>17</v>
      </c>
      <c r="F82" s="9" t="s">
        <v>132</v>
      </c>
      <c r="G82" s="15">
        <v>6</v>
      </c>
      <c r="H82" s="9">
        <v>2</v>
      </c>
      <c r="I82" s="9" t="s">
        <v>133</v>
      </c>
      <c r="J82" s="9" t="s">
        <v>23</v>
      </c>
      <c r="K82" s="108"/>
      <c r="L82" s="109">
        <v>1.04</v>
      </c>
      <c r="M82" s="50">
        <f t="shared" si="20"/>
        <v>200</v>
      </c>
      <c r="N82" s="50" t="str">
        <f t="shared" si="23"/>
        <v/>
      </c>
      <c r="O82" s="50">
        <f t="shared" si="24"/>
        <v>-200</v>
      </c>
      <c r="P82" s="51">
        <f t="shared" si="25"/>
        <v>20620</v>
      </c>
      <c r="Q82" s="13">
        <f t="shared" si="21"/>
        <v>100</v>
      </c>
      <c r="R82" s="13" t="str">
        <f t="shared" si="26"/>
        <v/>
      </c>
      <c r="S82" s="14">
        <f t="shared" si="27"/>
        <v>-100</v>
      </c>
      <c r="T82" s="14">
        <f t="shared" si="28"/>
        <v>23420</v>
      </c>
      <c r="U82" s="67">
        <f t="shared" si="22"/>
        <v>100</v>
      </c>
      <c r="V82" s="67">
        <f t="shared" si="29"/>
        <v>135.20000000000002</v>
      </c>
      <c r="W82" s="67">
        <f t="shared" si="30"/>
        <v>35.200000000000017</v>
      </c>
      <c r="X82" s="67">
        <f t="shared" si="31"/>
        <v>7927</v>
      </c>
    </row>
    <row r="83" spans="2:24" x14ac:dyDescent="0.25">
      <c r="B83" s="15">
        <v>79</v>
      </c>
      <c r="C83" s="6">
        <v>43181</v>
      </c>
      <c r="D83" s="7">
        <v>0.55555555555555558</v>
      </c>
      <c r="E83" s="111" t="s">
        <v>17</v>
      </c>
      <c r="F83" s="9" t="s">
        <v>134</v>
      </c>
      <c r="G83" s="15">
        <v>1</v>
      </c>
      <c r="H83" s="9">
        <v>2</v>
      </c>
      <c r="I83" s="9" t="s">
        <v>135</v>
      </c>
      <c r="J83" s="9" t="s">
        <v>28</v>
      </c>
      <c r="K83" s="108"/>
      <c r="L83" s="109">
        <v>1.3</v>
      </c>
      <c r="M83" s="50">
        <f t="shared" si="20"/>
        <v>200</v>
      </c>
      <c r="N83" s="50" t="str">
        <f t="shared" si="23"/>
        <v/>
      </c>
      <c r="O83" s="50">
        <f t="shared" si="24"/>
        <v>-200</v>
      </c>
      <c r="P83" s="51">
        <f t="shared" si="25"/>
        <v>20420</v>
      </c>
      <c r="Q83" s="13">
        <f t="shared" si="21"/>
        <v>100</v>
      </c>
      <c r="R83" s="13" t="str">
        <f t="shared" si="26"/>
        <v/>
      </c>
      <c r="S83" s="14">
        <f t="shared" si="27"/>
        <v>-100</v>
      </c>
      <c r="T83" s="14">
        <f t="shared" si="28"/>
        <v>23320</v>
      </c>
      <c r="U83" s="67">
        <f t="shared" si="22"/>
        <v>100</v>
      </c>
      <c r="V83" s="67">
        <f t="shared" si="29"/>
        <v>208</v>
      </c>
      <c r="W83" s="67">
        <f t="shared" si="30"/>
        <v>108</v>
      </c>
      <c r="X83" s="67">
        <f t="shared" si="31"/>
        <v>8035</v>
      </c>
    </row>
    <row r="84" spans="2:24" x14ac:dyDescent="0.25">
      <c r="B84" s="15">
        <v>80</v>
      </c>
      <c r="C84" s="6">
        <v>43183</v>
      </c>
      <c r="D84" s="7">
        <v>0.70138888888888884</v>
      </c>
      <c r="E84" s="113" t="s">
        <v>263</v>
      </c>
      <c r="F84" s="9" t="s">
        <v>27</v>
      </c>
      <c r="G84" s="15">
        <v>8</v>
      </c>
      <c r="H84" s="9">
        <v>3</v>
      </c>
      <c r="I84" s="9" t="s">
        <v>64</v>
      </c>
      <c r="J84" s="9" t="s">
        <v>20</v>
      </c>
      <c r="K84" s="108">
        <v>4.2</v>
      </c>
      <c r="L84" s="109">
        <v>1.6</v>
      </c>
      <c r="M84" s="50">
        <f t="shared" si="20"/>
        <v>200</v>
      </c>
      <c r="N84" s="50">
        <f t="shared" si="23"/>
        <v>840</v>
      </c>
      <c r="O84" s="50">
        <f t="shared" si="24"/>
        <v>640</v>
      </c>
      <c r="P84" s="51">
        <f t="shared" si="25"/>
        <v>21060</v>
      </c>
      <c r="Q84" s="13">
        <f t="shared" si="21"/>
        <v>100</v>
      </c>
      <c r="R84" s="13">
        <f t="shared" si="26"/>
        <v>1176</v>
      </c>
      <c r="S84" s="14">
        <f t="shared" si="27"/>
        <v>1076</v>
      </c>
      <c r="T84" s="14">
        <f t="shared" si="28"/>
        <v>24396</v>
      </c>
      <c r="U84" s="67">
        <f t="shared" si="22"/>
        <v>100</v>
      </c>
      <c r="V84" s="67">
        <f t="shared" si="29"/>
        <v>176</v>
      </c>
      <c r="W84" s="67">
        <f t="shared" si="30"/>
        <v>76</v>
      </c>
      <c r="X84" s="67">
        <f t="shared" si="31"/>
        <v>8111</v>
      </c>
    </row>
    <row r="85" spans="2:24" x14ac:dyDescent="0.25">
      <c r="B85" s="15">
        <v>81</v>
      </c>
      <c r="C85" s="6">
        <v>43188</v>
      </c>
      <c r="D85" s="7">
        <v>0.70486111111111116</v>
      </c>
      <c r="E85" s="111" t="s">
        <v>17</v>
      </c>
      <c r="F85" s="9" t="s">
        <v>82</v>
      </c>
      <c r="G85" s="15">
        <v>7</v>
      </c>
      <c r="H85" s="9">
        <v>3</v>
      </c>
      <c r="I85" s="9" t="s">
        <v>138</v>
      </c>
      <c r="J85" s="9" t="s">
        <v>20</v>
      </c>
      <c r="K85" s="108">
        <v>2.8</v>
      </c>
      <c r="L85" s="109">
        <v>1.1000000000000001</v>
      </c>
      <c r="M85" s="50">
        <f t="shared" si="20"/>
        <v>200</v>
      </c>
      <c r="N85" s="50">
        <f t="shared" si="23"/>
        <v>560</v>
      </c>
      <c r="O85" s="50">
        <f t="shared" si="24"/>
        <v>360</v>
      </c>
      <c r="P85" s="51">
        <f t="shared" si="25"/>
        <v>21420</v>
      </c>
      <c r="Q85" s="13">
        <f t="shared" si="21"/>
        <v>100</v>
      </c>
      <c r="R85" s="13">
        <f t="shared" si="26"/>
        <v>924</v>
      </c>
      <c r="S85" s="14">
        <f t="shared" si="27"/>
        <v>824</v>
      </c>
      <c r="T85" s="14">
        <f t="shared" si="28"/>
        <v>25220</v>
      </c>
      <c r="U85" s="67">
        <f t="shared" si="22"/>
        <v>100</v>
      </c>
      <c r="V85" s="67">
        <f t="shared" si="29"/>
        <v>165.00000000000003</v>
      </c>
      <c r="W85" s="67">
        <f t="shared" si="30"/>
        <v>65.000000000000028</v>
      </c>
      <c r="X85" s="67">
        <f t="shared" si="31"/>
        <v>8176</v>
      </c>
    </row>
    <row r="86" spans="2:24" x14ac:dyDescent="0.25">
      <c r="B86" s="15">
        <v>82</v>
      </c>
      <c r="C86" s="6">
        <v>43190</v>
      </c>
      <c r="D86" s="7">
        <v>0.72916666666666663</v>
      </c>
      <c r="E86" s="113" t="s">
        <v>263</v>
      </c>
      <c r="F86" s="9" t="s">
        <v>27</v>
      </c>
      <c r="G86" s="15">
        <v>9</v>
      </c>
      <c r="H86" s="9">
        <v>5</v>
      </c>
      <c r="I86" s="9" t="s">
        <v>145</v>
      </c>
      <c r="J86" s="9" t="s">
        <v>20</v>
      </c>
      <c r="K86" s="108">
        <v>3.3</v>
      </c>
      <c r="L86" s="109">
        <v>1.5</v>
      </c>
      <c r="M86" s="50">
        <f t="shared" si="20"/>
        <v>200</v>
      </c>
      <c r="N86" s="50">
        <f t="shared" si="23"/>
        <v>660</v>
      </c>
      <c r="O86" s="50">
        <f t="shared" si="24"/>
        <v>460</v>
      </c>
      <c r="P86" s="51">
        <f t="shared" si="25"/>
        <v>21880</v>
      </c>
      <c r="Q86" s="13">
        <f t="shared" si="21"/>
        <v>100</v>
      </c>
      <c r="R86" s="13" t="str">
        <f t="shared" si="26"/>
        <v/>
      </c>
      <c r="S86" s="14">
        <f t="shared" si="27"/>
        <v>-100</v>
      </c>
      <c r="T86" s="14">
        <f t="shared" si="28"/>
        <v>25120</v>
      </c>
      <c r="U86" s="67">
        <f t="shared" si="22"/>
        <v>100</v>
      </c>
      <c r="V86" s="67" t="str">
        <f t="shared" si="29"/>
        <v/>
      </c>
      <c r="W86" s="67">
        <f t="shared" si="30"/>
        <v>-100</v>
      </c>
      <c r="X86" s="67">
        <f t="shared" si="31"/>
        <v>8076</v>
      </c>
    </row>
    <row r="87" spans="2:24" x14ac:dyDescent="0.25">
      <c r="B87" s="15">
        <v>83</v>
      </c>
      <c r="C87" s="6">
        <v>43197</v>
      </c>
      <c r="D87" s="7">
        <v>0.55555555555555558</v>
      </c>
      <c r="E87" s="113" t="s">
        <v>263</v>
      </c>
      <c r="F87" s="9" t="s">
        <v>21</v>
      </c>
      <c r="G87" s="15">
        <v>4</v>
      </c>
      <c r="H87" s="9">
        <v>1</v>
      </c>
      <c r="I87" s="9" t="s">
        <v>63</v>
      </c>
      <c r="J87" s="9"/>
      <c r="K87" s="108"/>
      <c r="L87" s="109"/>
      <c r="M87" s="50">
        <f t="shared" si="20"/>
        <v>200</v>
      </c>
      <c r="N87" s="50" t="str">
        <f t="shared" si="23"/>
        <v/>
      </c>
      <c r="O87" s="50">
        <f t="shared" si="24"/>
        <v>-200</v>
      </c>
      <c r="P87" s="51">
        <f t="shared" si="25"/>
        <v>21680</v>
      </c>
      <c r="Q87" s="13">
        <f t="shared" si="21"/>
        <v>100</v>
      </c>
      <c r="R87" s="13" t="str">
        <f t="shared" si="26"/>
        <v/>
      </c>
      <c r="S87" s="14">
        <f t="shared" si="27"/>
        <v>-100</v>
      </c>
      <c r="T87" s="14">
        <f t="shared" si="28"/>
        <v>25020</v>
      </c>
      <c r="U87" s="67">
        <f t="shared" si="22"/>
        <v>100</v>
      </c>
      <c r="V87" s="67" t="str">
        <f t="shared" si="29"/>
        <v/>
      </c>
      <c r="W87" s="67">
        <f t="shared" si="30"/>
        <v>-100</v>
      </c>
      <c r="X87" s="67">
        <f t="shared" si="31"/>
        <v>7976</v>
      </c>
    </row>
    <row r="88" spans="2:24" x14ac:dyDescent="0.25">
      <c r="B88" s="15">
        <v>84</v>
      </c>
      <c r="C88" s="6">
        <v>43197</v>
      </c>
      <c r="D88" s="7">
        <v>0.57361111111111118</v>
      </c>
      <c r="E88" s="111" t="s">
        <v>17</v>
      </c>
      <c r="F88" s="9" t="s">
        <v>50</v>
      </c>
      <c r="G88" s="15">
        <v>3</v>
      </c>
      <c r="H88" s="9">
        <v>1</v>
      </c>
      <c r="I88" s="9" t="s">
        <v>140</v>
      </c>
      <c r="J88" s="9"/>
      <c r="K88" s="108"/>
      <c r="L88" s="109"/>
      <c r="M88" s="50">
        <f t="shared" si="20"/>
        <v>200</v>
      </c>
      <c r="N88" s="50" t="str">
        <f t="shared" si="23"/>
        <v/>
      </c>
      <c r="O88" s="50">
        <f t="shared" si="24"/>
        <v>-200</v>
      </c>
      <c r="P88" s="51">
        <f t="shared" si="25"/>
        <v>21480</v>
      </c>
      <c r="Q88" s="13">
        <f t="shared" si="21"/>
        <v>100</v>
      </c>
      <c r="R88" s="13" t="str">
        <f t="shared" si="26"/>
        <v/>
      </c>
      <c r="S88" s="14">
        <f t="shared" si="27"/>
        <v>-100</v>
      </c>
      <c r="T88" s="14">
        <f t="shared" si="28"/>
        <v>24920</v>
      </c>
      <c r="U88" s="67">
        <f t="shared" si="22"/>
        <v>100</v>
      </c>
      <c r="V88" s="67" t="str">
        <f t="shared" si="29"/>
        <v/>
      </c>
      <c r="W88" s="67">
        <f t="shared" si="30"/>
        <v>-100</v>
      </c>
      <c r="X88" s="67">
        <f t="shared" si="31"/>
        <v>7876</v>
      </c>
    </row>
    <row r="89" spans="2:24" x14ac:dyDescent="0.25">
      <c r="B89" s="15">
        <v>85</v>
      </c>
      <c r="C89" s="6">
        <v>43204</v>
      </c>
      <c r="D89" s="7">
        <v>0.65625</v>
      </c>
      <c r="E89" s="113" t="s">
        <v>263</v>
      </c>
      <c r="F89" s="9" t="s">
        <v>21</v>
      </c>
      <c r="G89" s="15">
        <v>8</v>
      </c>
      <c r="H89" s="9">
        <v>1</v>
      </c>
      <c r="I89" s="9" t="s">
        <v>252</v>
      </c>
      <c r="J89" s="9"/>
      <c r="K89" s="108"/>
      <c r="L89" s="109"/>
      <c r="M89" s="50">
        <f t="shared" si="20"/>
        <v>200</v>
      </c>
      <c r="N89" s="50" t="str">
        <f t="shared" si="23"/>
        <v/>
      </c>
      <c r="O89" s="50">
        <f t="shared" si="24"/>
        <v>-200</v>
      </c>
      <c r="P89" s="51">
        <f t="shared" si="25"/>
        <v>21280</v>
      </c>
      <c r="Q89" s="13">
        <f t="shared" si="21"/>
        <v>100</v>
      </c>
      <c r="R89" s="13" t="str">
        <f t="shared" si="26"/>
        <v/>
      </c>
      <c r="S89" s="14">
        <f t="shared" si="27"/>
        <v>-100</v>
      </c>
      <c r="T89" s="14">
        <f t="shared" si="28"/>
        <v>24820</v>
      </c>
      <c r="U89" s="67">
        <f t="shared" si="22"/>
        <v>100</v>
      </c>
      <c r="V89" s="67" t="str">
        <f t="shared" si="29"/>
        <v/>
      </c>
      <c r="W89" s="67">
        <f t="shared" si="30"/>
        <v>-100</v>
      </c>
      <c r="X89" s="67">
        <f t="shared" si="31"/>
        <v>7776</v>
      </c>
    </row>
    <row r="90" spans="2:24" x14ac:dyDescent="0.25">
      <c r="B90" s="15">
        <v>86</v>
      </c>
      <c r="C90" s="6">
        <v>43207</v>
      </c>
      <c r="D90" s="7">
        <v>0.67013888888888884</v>
      </c>
      <c r="E90" s="111" t="s">
        <v>17</v>
      </c>
      <c r="F90" s="9" t="s">
        <v>18</v>
      </c>
      <c r="G90" s="15">
        <v>6</v>
      </c>
      <c r="H90" s="9">
        <v>1</v>
      </c>
      <c r="I90" s="9" t="s">
        <v>141</v>
      </c>
      <c r="J90" s="9" t="s">
        <v>20</v>
      </c>
      <c r="K90" s="108">
        <v>1.7</v>
      </c>
      <c r="L90" s="109">
        <v>1.3</v>
      </c>
      <c r="M90" s="50">
        <f t="shared" si="20"/>
        <v>200</v>
      </c>
      <c r="N90" s="50">
        <f t="shared" si="23"/>
        <v>340</v>
      </c>
      <c r="O90" s="50">
        <f t="shared" si="24"/>
        <v>140</v>
      </c>
      <c r="P90" s="51">
        <f t="shared" si="25"/>
        <v>21420</v>
      </c>
      <c r="Q90" s="13">
        <f t="shared" si="21"/>
        <v>100</v>
      </c>
      <c r="R90" s="13" t="str">
        <f t="shared" si="26"/>
        <v/>
      </c>
      <c r="S90" s="14">
        <f t="shared" si="27"/>
        <v>-100</v>
      </c>
      <c r="T90" s="14">
        <f t="shared" si="28"/>
        <v>24720</v>
      </c>
      <c r="U90" s="67">
        <f t="shared" si="22"/>
        <v>100</v>
      </c>
      <c r="V90" s="67">
        <f t="shared" si="29"/>
        <v>234</v>
      </c>
      <c r="W90" s="67">
        <f t="shared" si="30"/>
        <v>134</v>
      </c>
      <c r="X90" s="67">
        <f t="shared" si="31"/>
        <v>7910</v>
      </c>
    </row>
    <row r="91" spans="2:24" x14ac:dyDescent="0.25">
      <c r="B91" s="15">
        <v>87</v>
      </c>
      <c r="C91" s="6">
        <v>43211</v>
      </c>
      <c r="D91" s="7">
        <v>0.52430555555555558</v>
      </c>
      <c r="E91" s="113" t="s">
        <v>263</v>
      </c>
      <c r="F91" s="9" t="s">
        <v>21</v>
      </c>
      <c r="G91" s="15">
        <v>2</v>
      </c>
      <c r="H91" s="9">
        <v>4</v>
      </c>
      <c r="I91" s="9" t="s">
        <v>253</v>
      </c>
      <c r="J91" s="9" t="s">
        <v>23</v>
      </c>
      <c r="K91" s="108"/>
      <c r="L91" s="109">
        <v>1.8</v>
      </c>
      <c r="M91" s="50">
        <f t="shared" si="20"/>
        <v>200</v>
      </c>
      <c r="N91" s="50" t="str">
        <f t="shared" si="23"/>
        <v/>
      </c>
      <c r="O91" s="50">
        <f t="shared" si="24"/>
        <v>-200</v>
      </c>
      <c r="P91" s="51">
        <f t="shared" si="25"/>
        <v>21220</v>
      </c>
      <c r="Q91" s="13">
        <f t="shared" si="21"/>
        <v>100</v>
      </c>
      <c r="R91" s="13" t="str">
        <f t="shared" si="26"/>
        <v/>
      </c>
      <c r="S91" s="14">
        <f t="shared" si="27"/>
        <v>-100</v>
      </c>
      <c r="T91" s="14">
        <f t="shared" si="28"/>
        <v>24620</v>
      </c>
      <c r="U91" s="67">
        <f t="shared" si="22"/>
        <v>100</v>
      </c>
      <c r="V91" s="67">
        <f t="shared" si="29"/>
        <v>270</v>
      </c>
      <c r="W91" s="67">
        <f t="shared" si="30"/>
        <v>170</v>
      </c>
      <c r="X91" s="67">
        <f t="shared" si="31"/>
        <v>8080</v>
      </c>
    </row>
    <row r="92" spans="2:24" x14ac:dyDescent="0.25">
      <c r="B92" s="15">
        <v>88</v>
      </c>
      <c r="C92" s="6">
        <v>43211</v>
      </c>
      <c r="D92" s="7">
        <v>0.54861111111111105</v>
      </c>
      <c r="E92" s="113" t="s">
        <v>263</v>
      </c>
      <c r="F92" s="9" t="s">
        <v>21</v>
      </c>
      <c r="G92" s="15">
        <v>3</v>
      </c>
      <c r="H92" s="9">
        <v>2</v>
      </c>
      <c r="I92" s="9" t="s">
        <v>142</v>
      </c>
      <c r="J92" s="9" t="s">
        <v>28</v>
      </c>
      <c r="K92" s="108"/>
      <c r="L92" s="109">
        <v>1.5</v>
      </c>
      <c r="M92" s="50">
        <f t="shared" si="20"/>
        <v>200</v>
      </c>
      <c r="N92" s="50" t="str">
        <f t="shared" si="23"/>
        <v/>
      </c>
      <c r="O92" s="50">
        <f t="shared" si="24"/>
        <v>-200</v>
      </c>
      <c r="P92" s="51">
        <f t="shared" si="25"/>
        <v>21020</v>
      </c>
      <c r="Q92" s="13">
        <f t="shared" si="21"/>
        <v>100</v>
      </c>
      <c r="R92" s="13" t="str">
        <f t="shared" si="26"/>
        <v/>
      </c>
      <c r="S92" s="14">
        <f t="shared" si="27"/>
        <v>-100</v>
      </c>
      <c r="T92" s="14">
        <f t="shared" si="28"/>
        <v>24520</v>
      </c>
      <c r="U92" s="67">
        <f t="shared" si="22"/>
        <v>100</v>
      </c>
      <c r="V92" s="67">
        <f t="shared" si="29"/>
        <v>255</v>
      </c>
      <c r="W92" s="67">
        <f t="shared" si="30"/>
        <v>155</v>
      </c>
      <c r="X92" s="67">
        <f t="shared" si="31"/>
        <v>8235</v>
      </c>
    </row>
    <row r="93" spans="2:24" x14ac:dyDescent="0.25">
      <c r="B93" s="15">
        <v>89</v>
      </c>
      <c r="C93" s="6">
        <v>43211</v>
      </c>
      <c r="D93" s="7">
        <v>0.57291666666666663</v>
      </c>
      <c r="E93" s="113" t="s">
        <v>263</v>
      </c>
      <c r="F93" s="9" t="s">
        <v>21</v>
      </c>
      <c r="G93" s="15">
        <v>4</v>
      </c>
      <c r="H93" s="9">
        <v>1</v>
      </c>
      <c r="I93" s="9" t="s">
        <v>143</v>
      </c>
      <c r="J93" s="9" t="s">
        <v>23</v>
      </c>
      <c r="K93" s="108"/>
      <c r="L93" s="109">
        <v>1.7</v>
      </c>
      <c r="M93" s="50">
        <f t="shared" si="20"/>
        <v>200</v>
      </c>
      <c r="N93" s="50" t="str">
        <f t="shared" si="23"/>
        <v/>
      </c>
      <c r="O93" s="50">
        <f t="shared" si="24"/>
        <v>-200</v>
      </c>
      <c r="P93" s="51">
        <f t="shared" si="25"/>
        <v>20820</v>
      </c>
      <c r="Q93" s="13">
        <f t="shared" si="21"/>
        <v>100</v>
      </c>
      <c r="R93" s="13" t="str">
        <f t="shared" si="26"/>
        <v/>
      </c>
      <c r="S93" s="14">
        <f t="shared" si="27"/>
        <v>-100</v>
      </c>
      <c r="T93" s="14">
        <f t="shared" si="28"/>
        <v>24420</v>
      </c>
      <c r="U93" s="67">
        <f t="shared" si="22"/>
        <v>100</v>
      </c>
      <c r="V93" s="67">
        <f t="shared" si="29"/>
        <v>237.99999999999997</v>
      </c>
      <c r="W93" s="67">
        <f t="shared" si="30"/>
        <v>137.99999999999997</v>
      </c>
      <c r="X93" s="67">
        <f t="shared" si="31"/>
        <v>8373</v>
      </c>
    </row>
    <row r="94" spans="2:24" x14ac:dyDescent="0.25">
      <c r="B94" s="15">
        <v>90</v>
      </c>
      <c r="C94" s="6">
        <v>43211</v>
      </c>
      <c r="D94" s="7">
        <v>0.64930555555555558</v>
      </c>
      <c r="E94" s="113" t="s">
        <v>263</v>
      </c>
      <c r="F94" s="9" t="s">
        <v>21</v>
      </c>
      <c r="G94" s="15">
        <v>7</v>
      </c>
      <c r="H94" s="9">
        <v>10</v>
      </c>
      <c r="I94" s="9" t="s">
        <v>254</v>
      </c>
      <c r="J94" s="9" t="s">
        <v>20</v>
      </c>
      <c r="K94" s="108">
        <v>2.2999999999999998</v>
      </c>
      <c r="L94" s="109">
        <v>1.4</v>
      </c>
      <c r="M94" s="50">
        <f t="shared" si="20"/>
        <v>200</v>
      </c>
      <c r="N94" s="50">
        <f t="shared" si="23"/>
        <v>459.99999999999994</v>
      </c>
      <c r="O94" s="50">
        <f t="shared" si="24"/>
        <v>259.99999999999994</v>
      </c>
      <c r="P94" s="51">
        <f t="shared" si="25"/>
        <v>21080</v>
      </c>
      <c r="Q94" s="13">
        <f t="shared" si="21"/>
        <v>100</v>
      </c>
      <c r="R94" s="13" t="str">
        <f t="shared" si="26"/>
        <v/>
      </c>
      <c r="S94" s="14">
        <f t="shared" si="27"/>
        <v>-100</v>
      </c>
      <c r="T94" s="14">
        <f t="shared" si="28"/>
        <v>24320</v>
      </c>
      <c r="U94" s="67">
        <f t="shared" si="22"/>
        <v>100</v>
      </c>
      <c r="V94" s="67" t="str">
        <f t="shared" si="29"/>
        <v/>
      </c>
      <c r="W94" s="67">
        <f t="shared" si="30"/>
        <v>-100</v>
      </c>
      <c r="X94" s="67">
        <f t="shared" si="31"/>
        <v>8273</v>
      </c>
    </row>
    <row r="95" spans="2:24" x14ac:dyDescent="0.25">
      <c r="B95" s="15">
        <v>91</v>
      </c>
      <c r="C95" s="6">
        <v>43211</v>
      </c>
      <c r="D95" s="7">
        <v>0.67708333333333337</v>
      </c>
      <c r="E95" s="113" t="s">
        <v>263</v>
      </c>
      <c r="F95" s="9" t="s">
        <v>21</v>
      </c>
      <c r="G95" s="15">
        <v>8</v>
      </c>
      <c r="H95" s="9">
        <v>1</v>
      </c>
      <c r="I95" s="9" t="s">
        <v>144</v>
      </c>
      <c r="J95" s="9"/>
      <c r="K95" s="108"/>
      <c r="L95" s="109"/>
      <c r="M95" s="50">
        <f t="shared" si="20"/>
        <v>200</v>
      </c>
      <c r="N95" s="50" t="str">
        <f t="shared" si="23"/>
        <v/>
      </c>
      <c r="O95" s="50">
        <f t="shared" si="24"/>
        <v>-200</v>
      </c>
      <c r="P95" s="51">
        <f t="shared" si="25"/>
        <v>20880</v>
      </c>
      <c r="Q95" s="13">
        <f t="shared" si="21"/>
        <v>100</v>
      </c>
      <c r="R95" s="13" t="str">
        <f t="shared" si="26"/>
        <v/>
      </c>
      <c r="S95" s="14">
        <f t="shared" si="27"/>
        <v>-100</v>
      </c>
      <c r="T95" s="14">
        <f t="shared" si="28"/>
        <v>24220</v>
      </c>
      <c r="U95" s="67">
        <f t="shared" si="22"/>
        <v>100</v>
      </c>
      <c r="V95" s="67" t="str">
        <f t="shared" si="29"/>
        <v/>
      </c>
      <c r="W95" s="67">
        <f t="shared" si="30"/>
        <v>-100</v>
      </c>
      <c r="X95" s="67">
        <f t="shared" si="31"/>
        <v>8173</v>
      </c>
    </row>
    <row r="96" spans="2:24" x14ac:dyDescent="0.25">
      <c r="B96" s="15">
        <v>92</v>
      </c>
      <c r="C96" s="6">
        <v>43211</v>
      </c>
      <c r="D96" s="7">
        <v>0.70486111111111116</v>
      </c>
      <c r="E96" s="113" t="s">
        <v>263</v>
      </c>
      <c r="F96" s="9" t="s">
        <v>21</v>
      </c>
      <c r="G96" s="15">
        <v>9</v>
      </c>
      <c r="H96" s="9">
        <v>7</v>
      </c>
      <c r="I96" s="9" t="s">
        <v>145</v>
      </c>
      <c r="J96" s="9" t="s">
        <v>23</v>
      </c>
      <c r="K96" s="108"/>
      <c r="L96" s="109">
        <v>1.4</v>
      </c>
      <c r="M96" s="50">
        <f t="shared" si="20"/>
        <v>200</v>
      </c>
      <c r="N96" s="50" t="str">
        <f t="shared" si="23"/>
        <v/>
      </c>
      <c r="O96" s="50">
        <f t="shared" si="24"/>
        <v>-200</v>
      </c>
      <c r="P96" s="51">
        <f t="shared" si="25"/>
        <v>20680</v>
      </c>
      <c r="Q96" s="13">
        <f t="shared" si="21"/>
        <v>100</v>
      </c>
      <c r="R96" s="13" t="str">
        <f t="shared" si="26"/>
        <v/>
      </c>
      <c r="S96" s="14">
        <f t="shared" si="27"/>
        <v>-100</v>
      </c>
      <c r="T96" s="14">
        <f t="shared" si="28"/>
        <v>24120</v>
      </c>
      <c r="U96" s="67">
        <f t="shared" si="22"/>
        <v>100</v>
      </c>
      <c r="V96" s="67">
        <f t="shared" si="29"/>
        <v>210</v>
      </c>
      <c r="W96" s="67">
        <f t="shared" si="30"/>
        <v>110</v>
      </c>
      <c r="X96" s="67">
        <f t="shared" si="31"/>
        <v>8283</v>
      </c>
    </row>
    <row r="97" spans="2:24" x14ac:dyDescent="0.25">
      <c r="B97" s="15">
        <v>93</v>
      </c>
      <c r="C97" s="6">
        <v>43218</v>
      </c>
      <c r="D97" s="7">
        <v>0.63958333333333328</v>
      </c>
      <c r="E97" s="111" t="s">
        <v>17</v>
      </c>
      <c r="F97" s="9" t="s">
        <v>50</v>
      </c>
      <c r="G97" s="15">
        <v>5</v>
      </c>
      <c r="H97" s="9">
        <v>3</v>
      </c>
      <c r="I97" s="9" t="s">
        <v>146</v>
      </c>
      <c r="J97" s="9" t="s">
        <v>20</v>
      </c>
      <c r="K97" s="108">
        <v>3.4</v>
      </c>
      <c r="L97" s="109">
        <v>1.5</v>
      </c>
      <c r="M97" s="50">
        <f t="shared" si="20"/>
        <v>200</v>
      </c>
      <c r="N97" s="50">
        <f t="shared" si="23"/>
        <v>680</v>
      </c>
      <c r="O97" s="50">
        <f t="shared" si="24"/>
        <v>480</v>
      </c>
      <c r="P97" s="51">
        <f t="shared" si="25"/>
        <v>21160</v>
      </c>
      <c r="Q97" s="13">
        <f t="shared" si="21"/>
        <v>100</v>
      </c>
      <c r="R97" s="13">
        <f t="shared" si="26"/>
        <v>918.00000000000011</v>
      </c>
      <c r="S97" s="14">
        <f t="shared" si="27"/>
        <v>818.00000000000011</v>
      </c>
      <c r="T97" s="14">
        <f t="shared" si="28"/>
        <v>24938</v>
      </c>
      <c r="U97" s="67">
        <f t="shared" si="22"/>
        <v>100</v>
      </c>
      <c r="V97" s="67">
        <f t="shared" si="29"/>
        <v>180</v>
      </c>
      <c r="W97" s="67">
        <f t="shared" si="30"/>
        <v>80</v>
      </c>
      <c r="X97" s="67">
        <f t="shared" si="31"/>
        <v>8363</v>
      </c>
    </row>
    <row r="98" spans="2:24" x14ac:dyDescent="0.25">
      <c r="B98" s="15">
        <v>94</v>
      </c>
      <c r="C98" s="6">
        <v>43218</v>
      </c>
      <c r="D98" s="7">
        <v>0.65416666666666667</v>
      </c>
      <c r="E98" s="111" t="s">
        <v>17</v>
      </c>
      <c r="F98" s="9" t="s">
        <v>48</v>
      </c>
      <c r="G98" s="15">
        <v>8</v>
      </c>
      <c r="H98" s="9">
        <v>1</v>
      </c>
      <c r="I98" s="9" t="s">
        <v>147</v>
      </c>
      <c r="J98" s="9" t="s">
        <v>20</v>
      </c>
      <c r="K98" s="108">
        <v>2.7</v>
      </c>
      <c r="L98" s="109">
        <v>1.2</v>
      </c>
      <c r="M98" s="50">
        <f t="shared" si="20"/>
        <v>200</v>
      </c>
      <c r="N98" s="50">
        <f t="shared" si="23"/>
        <v>540</v>
      </c>
      <c r="O98" s="50">
        <f t="shared" si="24"/>
        <v>340</v>
      </c>
      <c r="P98" s="51">
        <f t="shared" si="25"/>
        <v>21500</v>
      </c>
      <c r="Q98" s="13">
        <f t="shared" si="21"/>
        <v>100</v>
      </c>
      <c r="R98" s="13" t="str">
        <f t="shared" si="26"/>
        <v/>
      </c>
      <c r="S98" s="14">
        <f t="shared" si="27"/>
        <v>-100</v>
      </c>
      <c r="T98" s="14">
        <f t="shared" si="28"/>
        <v>24838</v>
      </c>
      <c r="U98" s="67">
        <f t="shared" si="22"/>
        <v>100</v>
      </c>
      <c r="V98" s="67">
        <f t="shared" si="29"/>
        <v>156</v>
      </c>
      <c r="W98" s="67">
        <f t="shared" si="30"/>
        <v>56</v>
      </c>
      <c r="X98" s="67">
        <f t="shared" si="31"/>
        <v>8419</v>
      </c>
    </row>
    <row r="99" spans="2:24" x14ac:dyDescent="0.25">
      <c r="B99" s="15">
        <v>95</v>
      </c>
      <c r="C99" s="6">
        <v>43225</v>
      </c>
      <c r="D99" s="7">
        <v>0.64236111111111105</v>
      </c>
      <c r="E99" s="113" t="s">
        <v>263</v>
      </c>
      <c r="F99" s="9" t="s">
        <v>27</v>
      </c>
      <c r="G99" s="15">
        <v>7</v>
      </c>
      <c r="H99" s="9">
        <v>7</v>
      </c>
      <c r="I99" s="9" t="s">
        <v>255</v>
      </c>
      <c r="J99" s="9" t="s">
        <v>28</v>
      </c>
      <c r="K99" s="108"/>
      <c r="L99" s="109">
        <v>1.3</v>
      </c>
      <c r="M99" s="50">
        <f t="shared" si="20"/>
        <v>200</v>
      </c>
      <c r="N99" s="50" t="str">
        <f t="shared" si="23"/>
        <v/>
      </c>
      <c r="O99" s="50">
        <f t="shared" si="24"/>
        <v>-200</v>
      </c>
      <c r="P99" s="51">
        <f t="shared" si="25"/>
        <v>21300</v>
      </c>
      <c r="Q99" s="13">
        <f t="shared" si="21"/>
        <v>100</v>
      </c>
      <c r="R99" s="13" t="str">
        <f t="shared" si="26"/>
        <v/>
      </c>
      <c r="S99" s="14">
        <f t="shared" si="27"/>
        <v>-100</v>
      </c>
      <c r="T99" s="14">
        <f t="shared" si="28"/>
        <v>24738</v>
      </c>
      <c r="U99" s="67">
        <f t="shared" si="22"/>
        <v>100</v>
      </c>
      <c r="V99" s="67">
        <f t="shared" si="29"/>
        <v>351</v>
      </c>
      <c r="W99" s="67">
        <f t="shared" si="30"/>
        <v>251</v>
      </c>
      <c r="X99" s="67">
        <f t="shared" si="31"/>
        <v>8670</v>
      </c>
    </row>
    <row r="100" spans="2:24" x14ac:dyDescent="0.25">
      <c r="B100" s="15">
        <v>96</v>
      </c>
      <c r="C100" s="6">
        <v>43225</v>
      </c>
      <c r="D100" s="7">
        <v>0.67013888888888884</v>
      </c>
      <c r="E100" s="113" t="s">
        <v>263</v>
      </c>
      <c r="F100" s="9" t="s">
        <v>27</v>
      </c>
      <c r="G100" s="15">
        <v>8</v>
      </c>
      <c r="H100" s="9">
        <v>7</v>
      </c>
      <c r="I100" s="9" t="s">
        <v>256</v>
      </c>
      <c r="J100" s="9" t="s">
        <v>23</v>
      </c>
      <c r="K100" s="108"/>
      <c r="L100" s="109">
        <v>2.7</v>
      </c>
      <c r="M100" s="50">
        <f t="shared" si="20"/>
        <v>200</v>
      </c>
      <c r="N100" s="50" t="str">
        <f t="shared" si="23"/>
        <v/>
      </c>
      <c r="O100" s="50">
        <f t="shared" si="24"/>
        <v>-200</v>
      </c>
      <c r="P100" s="51">
        <f t="shared" si="25"/>
        <v>21100</v>
      </c>
      <c r="Q100" s="13">
        <f t="shared" si="21"/>
        <v>100</v>
      </c>
      <c r="R100" s="13" t="str">
        <f t="shared" si="26"/>
        <v/>
      </c>
      <c r="S100" s="14">
        <f t="shared" si="27"/>
        <v>-100</v>
      </c>
      <c r="T100" s="14">
        <f t="shared" si="28"/>
        <v>24638</v>
      </c>
      <c r="U100" s="67">
        <f t="shared" si="22"/>
        <v>100</v>
      </c>
      <c r="V100" s="67">
        <f t="shared" si="29"/>
        <v>351</v>
      </c>
      <c r="W100" s="67">
        <f t="shared" si="30"/>
        <v>251</v>
      </c>
      <c r="X100" s="67">
        <f t="shared" si="31"/>
        <v>8921</v>
      </c>
    </row>
    <row r="101" spans="2:24" x14ac:dyDescent="0.25">
      <c r="B101" s="15">
        <v>97</v>
      </c>
      <c r="C101" s="6">
        <v>43225</v>
      </c>
      <c r="D101" s="7">
        <v>0.69791666666666663</v>
      </c>
      <c r="E101" s="113" t="s">
        <v>263</v>
      </c>
      <c r="F101" s="9" t="s">
        <v>27</v>
      </c>
      <c r="G101" s="15">
        <v>9</v>
      </c>
      <c r="H101" s="9">
        <v>6</v>
      </c>
      <c r="I101" s="9" t="s">
        <v>75</v>
      </c>
      <c r="J101" s="9" t="s">
        <v>23</v>
      </c>
      <c r="K101" s="108"/>
      <c r="L101" s="109">
        <v>1.3</v>
      </c>
      <c r="M101" s="50">
        <f t="shared" si="20"/>
        <v>200</v>
      </c>
      <c r="N101" s="50" t="str">
        <f t="shared" si="23"/>
        <v/>
      </c>
      <c r="O101" s="50">
        <f t="shared" si="24"/>
        <v>-200</v>
      </c>
      <c r="P101" s="51">
        <f t="shared" si="25"/>
        <v>20900</v>
      </c>
      <c r="Q101" s="13">
        <f t="shared" si="21"/>
        <v>100</v>
      </c>
      <c r="R101" s="13" t="str">
        <f t="shared" si="26"/>
        <v/>
      </c>
      <c r="S101" s="14">
        <f t="shared" si="27"/>
        <v>-100</v>
      </c>
      <c r="T101" s="14">
        <f t="shared" si="28"/>
        <v>24538</v>
      </c>
      <c r="U101" s="67">
        <f t="shared" si="22"/>
        <v>100</v>
      </c>
      <c r="V101" s="67">
        <f t="shared" si="29"/>
        <v>143</v>
      </c>
      <c r="W101" s="67">
        <f t="shared" si="30"/>
        <v>43</v>
      </c>
      <c r="X101" s="67">
        <f t="shared" si="31"/>
        <v>8964</v>
      </c>
    </row>
    <row r="102" spans="2:24" x14ac:dyDescent="0.25">
      <c r="B102" s="15">
        <v>98</v>
      </c>
      <c r="C102" s="6">
        <v>43225</v>
      </c>
      <c r="D102" s="7">
        <v>0.7006944444444444</v>
      </c>
      <c r="E102" s="111" t="s">
        <v>17</v>
      </c>
      <c r="F102" s="9" t="s">
        <v>56</v>
      </c>
      <c r="G102" s="15">
        <v>8</v>
      </c>
      <c r="H102" s="9">
        <v>2</v>
      </c>
      <c r="I102" s="9" t="s">
        <v>148</v>
      </c>
      <c r="J102" s="9" t="s">
        <v>20</v>
      </c>
      <c r="K102" s="108">
        <v>1.75</v>
      </c>
      <c r="L102" s="109">
        <v>1.1000000000000001</v>
      </c>
      <c r="M102" s="50">
        <f t="shared" si="20"/>
        <v>200</v>
      </c>
      <c r="N102" s="50">
        <f t="shared" si="23"/>
        <v>350</v>
      </c>
      <c r="O102" s="50">
        <f t="shared" si="24"/>
        <v>150</v>
      </c>
      <c r="P102" s="51">
        <f t="shared" si="25"/>
        <v>21050</v>
      </c>
      <c r="Q102" s="13">
        <f t="shared" si="21"/>
        <v>100</v>
      </c>
      <c r="R102" s="13">
        <f t="shared" si="26"/>
        <v>332.5</v>
      </c>
      <c r="S102" s="14">
        <f t="shared" si="27"/>
        <v>232.5</v>
      </c>
      <c r="T102" s="14">
        <f t="shared" si="28"/>
        <v>24770.5</v>
      </c>
      <c r="U102" s="67">
        <f t="shared" si="22"/>
        <v>100</v>
      </c>
      <c r="V102" s="67">
        <f t="shared" si="29"/>
        <v>143.00000000000003</v>
      </c>
      <c r="W102" s="67">
        <f t="shared" si="30"/>
        <v>43.000000000000028</v>
      </c>
      <c r="X102" s="67">
        <f t="shared" si="31"/>
        <v>9007</v>
      </c>
    </row>
    <row r="103" spans="2:24" x14ac:dyDescent="0.25">
      <c r="B103" s="15">
        <v>99</v>
      </c>
      <c r="C103" s="6">
        <v>43232</v>
      </c>
      <c r="D103" s="7">
        <v>0.63541666666666663</v>
      </c>
      <c r="E103" s="111" t="s">
        <v>17</v>
      </c>
      <c r="F103" s="9" t="s">
        <v>50</v>
      </c>
      <c r="G103" s="15">
        <v>5</v>
      </c>
      <c r="H103" s="9">
        <v>1</v>
      </c>
      <c r="I103" s="9" t="s">
        <v>146</v>
      </c>
      <c r="J103" s="9" t="s">
        <v>20</v>
      </c>
      <c r="K103" s="108">
        <v>1.9</v>
      </c>
      <c r="L103" s="109">
        <v>1.3</v>
      </c>
      <c r="M103" s="50">
        <f t="shared" si="20"/>
        <v>200</v>
      </c>
      <c r="N103" s="50">
        <f t="shared" si="23"/>
        <v>380</v>
      </c>
      <c r="O103" s="50">
        <f t="shared" si="24"/>
        <v>180</v>
      </c>
      <c r="P103" s="51">
        <f t="shared" si="25"/>
        <v>21230</v>
      </c>
      <c r="Q103" s="13">
        <f t="shared" si="21"/>
        <v>100</v>
      </c>
      <c r="R103" s="13" t="str">
        <f t="shared" si="26"/>
        <v/>
      </c>
      <c r="S103" s="14">
        <f t="shared" si="27"/>
        <v>-100</v>
      </c>
      <c r="T103" s="14">
        <f t="shared" si="28"/>
        <v>24670.5</v>
      </c>
      <c r="U103" s="67">
        <f t="shared" si="22"/>
        <v>100</v>
      </c>
      <c r="V103" s="67">
        <f t="shared" si="29"/>
        <v>325</v>
      </c>
      <c r="W103" s="67">
        <f t="shared" si="30"/>
        <v>225</v>
      </c>
      <c r="X103" s="115">
        <f t="shared" si="31"/>
        <v>9232</v>
      </c>
    </row>
    <row r="104" spans="2:24" x14ac:dyDescent="0.25">
      <c r="B104" s="15">
        <v>100</v>
      </c>
      <c r="C104" s="6">
        <v>43239</v>
      </c>
      <c r="D104" s="7">
        <v>0.60763888888888895</v>
      </c>
      <c r="E104" s="113" t="s">
        <v>263</v>
      </c>
      <c r="F104" s="9" t="s">
        <v>27</v>
      </c>
      <c r="G104" s="15">
        <v>6</v>
      </c>
      <c r="H104" s="9">
        <v>6</v>
      </c>
      <c r="I104" s="9" t="s">
        <v>257</v>
      </c>
      <c r="J104" s="9" t="s">
        <v>23</v>
      </c>
      <c r="K104" s="108"/>
      <c r="L104" s="109">
        <v>2.5</v>
      </c>
      <c r="M104" s="50">
        <f t="shared" si="20"/>
        <v>200</v>
      </c>
      <c r="N104" s="50" t="str">
        <f t="shared" si="23"/>
        <v/>
      </c>
      <c r="O104" s="50">
        <f t="shared" si="24"/>
        <v>-200</v>
      </c>
      <c r="P104" s="51">
        <f t="shared" si="25"/>
        <v>21030</v>
      </c>
      <c r="Q104" s="13">
        <f t="shared" si="21"/>
        <v>100</v>
      </c>
      <c r="R104" s="13" t="str">
        <f t="shared" si="26"/>
        <v/>
      </c>
      <c r="S104" s="14">
        <f t="shared" si="27"/>
        <v>-100</v>
      </c>
      <c r="T104" s="14">
        <f t="shared" si="28"/>
        <v>24570.5</v>
      </c>
      <c r="U104" s="67">
        <f t="shared" si="22"/>
        <v>100</v>
      </c>
      <c r="V104" s="67" t="str">
        <f t="shared" si="29"/>
        <v/>
      </c>
      <c r="W104" s="67">
        <f t="shared" si="30"/>
        <v>-100</v>
      </c>
      <c r="X104" s="67">
        <f t="shared" si="31"/>
        <v>9132</v>
      </c>
    </row>
    <row r="105" spans="2:24" x14ac:dyDescent="0.25">
      <c r="B105" s="15">
        <v>101</v>
      </c>
      <c r="C105" s="6">
        <v>43239</v>
      </c>
      <c r="D105" s="7">
        <v>0.68055555555555547</v>
      </c>
      <c r="E105" s="111" t="s">
        <v>17</v>
      </c>
      <c r="F105" s="9" t="s">
        <v>48</v>
      </c>
      <c r="G105" s="15">
        <v>9</v>
      </c>
      <c r="H105" s="9">
        <v>2</v>
      </c>
      <c r="I105" s="9" t="s">
        <v>149</v>
      </c>
      <c r="J105" s="9"/>
      <c r="K105" s="108"/>
      <c r="L105" s="109"/>
      <c r="M105" s="50">
        <f t="shared" si="20"/>
        <v>200</v>
      </c>
      <c r="N105" s="50" t="str">
        <f t="shared" si="23"/>
        <v/>
      </c>
      <c r="O105" s="50">
        <f t="shared" si="24"/>
        <v>-200</v>
      </c>
      <c r="P105" s="51">
        <f t="shared" si="25"/>
        <v>20830</v>
      </c>
      <c r="Q105" s="13">
        <f t="shared" si="21"/>
        <v>100</v>
      </c>
      <c r="R105" s="13" t="str">
        <f t="shared" si="26"/>
        <v/>
      </c>
      <c r="S105" s="14">
        <f t="shared" si="27"/>
        <v>-100</v>
      </c>
      <c r="T105" s="14">
        <f t="shared" si="28"/>
        <v>24470.5</v>
      </c>
      <c r="U105" s="67">
        <f t="shared" si="22"/>
        <v>100</v>
      </c>
      <c r="V105" s="67" t="str">
        <f t="shared" si="29"/>
        <v/>
      </c>
      <c r="W105" s="67">
        <f t="shared" si="30"/>
        <v>-100</v>
      </c>
      <c r="X105" s="67">
        <f t="shared" si="31"/>
        <v>9032</v>
      </c>
    </row>
    <row r="106" spans="2:24" x14ac:dyDescent="0.25">
      <c r="B106" s="15">
        <v>102</v>
      </c>
      <c r="C106" s="6">
        <v>43244</v>
      </c>
      <c r="D106" s="7">
        <v>0.65625</v>
      </c>
      <c r="E106" s="111" t="s">
        <v>17</v>
      </c>
      <c r="F106" s="9" t="s">
        <v>117</v>
      </c>
      <c r="G106" s="15">
        <v>7</v>
      </c>
      <c r="H106" s="9">
        <v>4</v>
      </c>
      <c r="I106" s="9" t="s">
        <v>150</v>
      </c>
      <c r="J106" s="9" t="s">
        <v>20</v>
      </c>
      <c r="K106" s="108">
        <v>1.9</v>
      </c>
      <c r="L106" s="109">
        <v>1.3</v>
      </c>
      <c r="M106" s="50">
        <f t="shared" si="20"/>
        <v>200</v>
      </c>
      <c r="N106" s="50">
        <f t="shared" si="23"/>
        <v>380</v>
      </c>
      <c r="O106" s="50">
        <f t="shared" si="24"/>
        <v>180</v>
      </c>
      <c r="P106" s="51">
        <f t="shared" si="25"/>
        <v>21010</v>
      </c>
      <c r="Q106" s="13">
        <f t="shared" si="21"/>
        <v>100</v>
      </c>
      <c r="R106" s="13" t="str">
        <f t="shared" si="26"/>
        <v/>
      </c>
      <c r="S106" s="14">
        <f t="shared" si="27"/>
        <v>-100</v>
      </c>
      <c r="T106" s="14">
        <f t="shared" si="28"/>
        <v>24370.5</v>
      </c>
      <c r="U106" s="67">
        <f t="shared" si="22"/>
        <v>100</v>
      </c>
      <c r="V106" s="67">
        <f t="shared" si="29"/>
        <v>156</v>
      </c>
      <c r="W106" s="67">
        <f t="shared" si="30"/>
        <v>56</v>
      </c>
      <c r="X106" s="67">
        <f t="shared" si="31"/>
        <v>9088</v>
      </c>
    </row>
    <row r="107" spans="2:24" x14ac:dyDescent="0.25">
      <c r="B107" s="15">
        <v>103</v>
      </c>
      <c r="C107" s="6">
        <v>43246</v>
      </c>
      <c r="D107" s="7">
        <v>0.63541666666666663</v>
      </c>
      <c r="E107" s="113" t="s">
        <v>263</v>
      </c>
      <c r="F107" s="9" t="s">
        <v>21</v>
      </c>
      <c r="G107" s="15">
        <v>7</v>
      </c>
      <c r="H107" s="9">
        <v>3</v>
      </c>
      <c r="I107" s="9" t="s">
        <v>258</v>
      </c>
      <c r="J107" s="9" t="s">
        <v>28</v>
      </c>
      <c r="K107" s="108"/>
      <c r="L107" s="109">
        <v>1.2</v>
      </c>
      <c r="M107" s="50">
        <f t="shared" si="20"/>
        <v>200</v>
      </c>
      <c r="N107" s="50" t="str">
        <f t="shared" si="23"/>
        <v/>
      </c>
      <c r="O107" s="50">
        <f t="shared" si="24"/>
        <v>-200</v>
      </c>
      <c r="P107" s="51">
        <f t="shared" si="25"/>
        <v>20810</v>
      </c>
      <c r="Q107" s="13">
        <f t="shared" si="21"/>
        <v>100</v>
      </c>
      <c r="R107" s="13" t="str">
        <f t="shared" si="26"/>
        <v/>
      </c>
      <c r="S107" s="14">
        <f t="shared" si="27"/>
        <v>-100</v>
      </c>
      <c r="T107" s="14">
        <f t="shared" si="28"/>
        <v>24270.5</v>
      </c>
      <c r="U107" s="67">
        <f t="shared" si="22"/>
        <v>100</v>
      </c>
      <c r="V107" s="67" t="str">
        <f t="shared" si="29"/>
        <v/>
      </c>
      <c r="W107" s="67">
        <f t="shared" si="30"/>
        <v>-100</v>
      </c>
      <c r="X107" s="67">
        <f t="shared" si="31"/>
        <v>8988</v>
      </c>
    </row>
    <row r="108" spans="2:24" x14ac:dyDescent="0.25">
      <c r="B108" s="15">
        <v>104</v>
      </c>
      <c r="C108" s="6">
        <v>43253</v>
      </c>
      <c r="D108" s="7">
        <v>0.5</v>
      </c>
      <c r="E108" s="113" t="s">
        <v>263</v>
      </c>
      <c r="F108" s="9" t="s">
        <v>27</v>
      </c>
      <c r="G108" s="15">
        <v>2</v>
      </c>
      <c r="H108" s="9">
        <v>4</v>
      </c>
      <c r="I108" s="9" t="s">
        <v>259</v>
      </c>
      <c r="J108" s="9"/>
      <c r="K108" s="108"/>
      <c r="L108" s="109"/>
      <c r="M108" s="50">
        <f t="shared" si="20"/>
        <v>200</v>
      </c>
      <c r="N108" s="50" t="str">
        <f t="shared" si="23"/>
        <v/>
      </c>
      <c r="O108" s="50">
        <f t="shared" si="24"/>
        <v>-200</v>
      </c>
      <c r="P108" s="51">
        <f t="shared" si="25"/>
        <v>20610</v>
      </c>
      <c r="Q108" s="13">
        <f t="shared" si="21"/>
        <v>100</v>
      </c>
      <c r="R108" s="13" t="str">
        <f t="shared" si="26"/>
        <v/>
      </c>
      <c r="S108" s="14">
        <f t="shared" si="27"/>
        <v>-100</v>
      </c>
      <c r="T108" s="14">
        <f t="shared" si="28"/>
        <v>24170.5</v>
      </c>
      <c r="U108" s="67">
        <f t="shared" si="22"/>
        <v>100</v>
      </c>
      <c r="V108" s="67" t="str">
        <f t="shared" si="29"/>
        <v/>
      </c>
      <c r="W108" s="67">
        <f t="shared" si="30"/>
        <v>-100</v>
      </c>
      <c r="X108" s="67">
        <f t="shared" si="31"/>
        <v>8888</v>
      </c>
    </row>
    <row r="109" spans="2:24" x14ac:dyDescent="0.25">
      <c r="B109" s="15">
        <v>105</v>
      </c>
      <c r="C109" s="6">
        <v>43253</v>
      </c>
      <c r="D109" s="7">
        <v>0.52430555555555558</v>
      </c>
      <c r="E109" s="113" t="s">
        <v>263</v>
      </c>
      <c r="F109" s="9" t="s">
        <v>27</v>
      </c>
      <c r="G109" s="15">
        <v>3</v>
      </c>
      <c r="H109" s="9">
        <v>4</v>
      </c>
      <c r="I109" s="9" t="s">
        <v>260</v>
      </c>
      <c r="J109" s="9"/>
      <c r="K109" s="108"/>
      <c r="L109" s="109"/>
      <c r="M109" s="50">
        <f t="shared" si="20"/>
        <v>200</v>
      </c>
      <c r="N109" s="50" t="str">
        <f t="shared" si="23"/>
        <v/>
      </c>
      <c r="O109" s="50">
        <f t="shared" si="24"/>
        <v>-200</v>
      </c>
      <c r="P109" s="51">
        <f t="shared" si="25"/>
        <v>20410</v>
      </c>
      <c r="Q109" s="13">
        <f t="shared" si="21"/>
        <v>100</v>
      </c>
      <c r="R109" s="13" t="str">
        <f t="shared" si="26"/>
        <v/>
      </c>
      <c r="S109" s="14">
        <f t="shared" si="27"/>
        <v>-100</v>
      </c>
      <c r="T109" s="14">
        <f t="shared" si="28"/>
        <v>24070.5</v>
      </c>
      <c r="U109" s="67">
        <f t="shared" si="22"/>
        <v>100</v>
      </c>
      <c r="V109" s="67" t="str">
        <f t="shared" si="29"/>
        <v/>
      </c>
      <c r="W109" s="67">
        <f t="shared" si="30"/>
        <v>-100</v>
      </c>
      <c r="X109" s="67">
        <f t="shared" si="31"/>
        <v>8788</v>
      </c>
    </row>
    <row r="110" spans="2:24" x14ac:dyDescent="0.25">
      <c r="B110" s="15">
        <v>106</v>
      </c>
      <c r="C110" s="6">
        <v>43253</v>
      </c>
      <c r="D110" s="7">
        <v>0.52916666666666667</v>
      </c>
      <c r="E110" s="111" t="s">
        <v>17</v>
      </c>
      <c r="F110" s="9" t="s">
        <v>151</v>
      </c>
      <c r="G110" s="15">
        <v>1</v>
      </c>
      <c r="H110" s="9">
        <v>12</v>
      </c>
      <c r="I110" s="9" t="s">
        <v>152</v>
      </c>
      <c r="J110" s="9" t="s">
        <v>20</v>
      </c>
      <c r="K110" s="108">
        <v>2</v>
      </c>
      <c r="L110" s="109">
        <v>1.3</v>
      </c>
      <c r="M110" s="50">
        <f t="shared" si="20"/>
        <v>200</v>
      </c>
      <c r="N110" s="50">
        <f t="shared" si="23"/>
        <v>400</v>
      </c>
      <c r="O110" s="50">
        <f t="shared" si="24"/>
        <v>200</v>
      </c>
      <c r="P110" s="51">
        <f t="shared" si="25"/>
        <v>20610</v>
      </c>
      <c r="Q110" s="13">
        <f t="shared" si="21"/>
        <v>100</v>
      </c>
      <c r="R110" s="13">
        <f t="shared" si="26"/>
        <v>1180</v>
      </c>
      <c r="S110" s="14">
        <f t="shared" si="27"/>
        <v>1080</v>
      </c>
      <c r="T110" s="14">
        <f t="shared" si="28"/>
        <v>25150.5</v>
      </c>
      <c r="U110" s="67">
        <f t="shared" si="22"/>
        <v>100</v>
      </c>
      <c r="V110" s="67">
        <f t="shared" si="29"/>
        <v>286</v>
      </c>
      <c r="W110" s="67">
        <f t="shared" si="30"/>
        <v>186</v>
      </c>
      <c r="X110" s="67">
        <f t="shared" si="31"/>
        <v>8974</v>
      </c>
    </row>
    <row r="111" spans="2:24" x14ac:dyDescent="0.25">
      <c r="B111" s="15">
        <v>107</v>
      </c>
      <c r="C111" s="6">
        <v>43253</v>
      </c>
      <c r="D111" s="7">
        <v>0.60069444444444442</v>
      </c>
      <c r="E111" s="113" t="s">
        <v>263</v>
      </c>
      <c r="F111" s="9" t="s">
        <v>27</v>
      </c>
      <c r="G111" s="15">
        <v>6</v>
      </c>
      <c r="H111" s="9">
        <v>3</v>
      </c>
      <c r="I111" s="9" t="s">
        <v>261</v>
      </c>
      <c r="J111" s="9" t="s">
        <v>20</v>
      </c>
      <c r="K111" s="108">
        <v>5.9</v>
      </c>
      <c r="L111" s="109">
        <v>2.2000000000000002</v>
      </c>
      <c r="M111" s="50">
        <f t="shared" si="20"/>
        <v>200</v>
      </c>
      <c r="N111" s="50">
        <f t="shared" si="23"/>
        <v>1180</v>
      </c>
      <c r="O111" s="50">
        <f t="shared" si="24"/>
        <v>980</v>
      </c>
      <c r="P111" s="51">
        <f t="shared" si="25"/>
        <v>21590</v>
      </c>
      <c r="Q111" s="13">
        <f t="shared" si="21"/>
        <v>100</v>
      </c>
      <c r="R111" s="13" t="str">
        <f t="shared" si="26"/>
        <v/>
      </c>
      <c r="S111" s="14">
        <f t="shared" si="27"/>
        <v>-100</v>
      </c>
      <c r="T111" s="14">
        <f t="shared" si="28"/>
        <v>25050.5</v>
      </c>
      <c r="U111" s="67">
        <f t="shared" si="22"/>
        <v>100</v>
      </c>
      <c r="V111" s="67">
        <f t="shared" si="29"/>
        <v>242.00000000000006</v>
      </c>
      <c r="W111" s="67">
        <f t="shared" si="30"/>
        <v>142.00000000000006</v>
      </c>
      <c r="X111" s="67">
        <f t="shared" si="31"/>
        <v>9116</v>
      </c>
    </row>
    <row r="112" spans="2:24" x14ac:dyDescent="0.25">
      <c r="B112" s="15">
        <v>108</v>
      </c>
      <c r="C112" s="6">
        <v>43264</v>
      </c>
      <c r="D112" s="7">
        <v>0.57152777777777775</v>
      </c>
      <c r="E112" s="111" t="s">
        <v>17</v>
      </c>
      <c r="F112" s="9" t="s">
        <v>124</v>
      </c>
      <c r="G112" s="15">
        <v>4</v>
      </c>
      <c r="H112" s="9">
        <v>4</v>
      </c>
      <c r="I112" s="9" t="s">
        <v>210</v>
      </c>
      <c r="J112" s="9" t="s">
        <v>23</v>
      </c>
      <c r="K112" s="108"/>
      <c r="L112" s="109">
        <v>1.1000000000000001</v>
      </c>
      <c r="M112" s="50">
        <f t="shared" si="20"/>
        <v>200</v>
      </c>
      <c r="N112" s="50" t="str">
        <f t="shared" si="23"/>
        <v/>
      </c>
      <c r="O112" s="50">
        <f t="shared" si="24"/>
        <v>-200</v>
      </c>
      <c r="P112" s="51">
        <f t="shared" si="25"/>
        <v>21390</v>
      </c>
      <c r="Q112" s="13">
        <f t="shared" si="21"/>
        <v>100</v>
      </c>
      <c r="R112" s="13" t="str">
        <f t="shared" si="26"/>
        <v/>
      </c>
      <c r="S112" s="14">
        <f t="shared" si="27"/>
        <v>-100</v>
      </c>
      <c r="T112" s="14">
        <f t="shared" si="28"/>
        <v>24950.5</v>
      </c>
      <c r="U112" s="67">
        <f t="shared" si="22"/>
        <v>100</v>
      </c>
      <c r="V112" s="67" t="str">
        <f t="shared" si="29"/>
        <v/>
      </c>
      <c r="W112" s="67">
        <f t="shared" si="30"/>
        <v>-100</v>
      </c>
      <c r="X112" s="67">
        <f t="shared" si="31"/>
        <v>9016</v>
      </c>
    </row>
    <row r="113" spans="2:24" x14ac:dyDescent="0.25">
      <c r="B113" s="15">
        <v>109</v>
      </c>
      <c r="C113" s="6">
        <v>43264</v>
      </c>
      <c r="D113" s="7">
        <v>0.62013888888888891</v>
      </c>
      <c r="E113" s="111" t="s">
        <v>17</v>
      </c>
      <c r="F113" s="9" t="s">
        <v>124</v>
      </c>
      <c r="G113" s="15">
        <v>6</v>
      </c>
      <c r="H113" s="9">
        <v>1</v>
      </c>
      <c r="I113" s="9" t="s">
        <v>211</v>
      </c>
      <c r="J113" s="9"/>
      <c r="K113" s="108"/>
      <c r="L113" s="109"/>
      <c r="M113" s="50">
        <f t="shared" si="20"/>
        <v>200</v>
      </c>
      <c r="N113" s="50" t="str">
        <f t="shared" si="23"/>
        <v/>
      </c>
      <c r="O113" s="50">
        <f t="shared" si="24"/>
        <v>-200</v>
      </c>
      <c r="P113" s="51">
        <f t="shared" si="25"/>
        <v>21190</v>
      </c>
      <c r="Q113" s="13">
        <f t="shared" si="21"/>
        <v>100</v>
      </c>
      <c r="R113" s="13" t="str">
        <f t="shared" si="26"/>
        <v/>
      </c>
      <c r="S113" s="14">
        <f t="shared" si="27"/>
        <v>-100</v>
      </c>
      <c r="T113" s="14">
        <f t="shared" si="28"/>
        <v>24850.5</v>
      </c>
      <c r="U113" s="67">
        <f t="shared" si="22"/>
        <v>100</v>
      </c>
      <c r="V113" s="67" t="str">
        <f t="shared" si="29"/>
        <v/>
      </c>
      <c r="W113" s="67">
        <f t="shared" si="30"/>
        <v>-100</v>
      </c>
      <c r="X113" s="67">
        <f t="shared" si="31"/>
        <v>8916</v>
      </c>
    </row>
    <row r="114" spans="2:24" x14ac:dyDescent="0.25">
      <c r="B114" s="15">
        <v>110</v>
      </c>
      <c r="C114" s="6">
        <v>43267</v>
      </c>
      <c r="D114" s="7">
        <v>0.62013888888888891</v>
      </c>
      <c r="E114" s="111" t="s">
        <v>17</v>
      </c>
      <c r="F114" s="9" t="s">
        <v>38</v>
      </c>
      <c r="G114" s="15">
        <v>7</v>
      </c>
      <c r="H114" s="9">
        <v>5</v>
      </c>
      <c r="I114" s="9" t="s">
        <v>209</v>
      </c>
      <c r="J114" s="9"/>
      <c r="K114" s="108"/>
      <c r="L114" s="109"/>
      <c r="M114" s="50">
        <f t="shared" si="20"/>
        <v>200</v>
      </c>
      <c r="N114" s="50" t="str">
        <f t="shared" si="23"/>
        <v/>
      </c>
      <c r="O114" s="50">
        <f t="shared" si="24"/>
        <v>-200</v>
      </c>
      <c r="P114" s="51">
        <f t="shared" si="25"/>
        <v>20990</v>
      </c>
      <c r="Q114" s="13">
        <f t="shared" si="21"/>
        <v>100</v>
      </c>
      <c r="R114" s="13" t="str">
        <f t="shared" si="26"/>
        <v/>
      </c>
      <c r="S114" s="14">
        <f t="shared" si="27"/>
        <v>-100</v>
      </c>
      <c r="T114" s="14">
        <f t="shared" si="28"/>
        <v>24750.5</v>
      </c>
      <c r="U114" s="67">
        <f t="shared" si="22"/>
        <v>100</v>
      </c>
      <c r="V114" s="67" t="str">
        <f t="shared" si="29"/>
        <v/>
      </c>
      <c r="W114" s="67">
        <f t="shared" si="30"/>
        <v>-100</v>
      </c>
      <c r="X114" s="67">
        <f t="shared" si="31"/>
        <v>8816</v>
      </c>
    </row>
    <row r="115" spans="2:24" x14ac:dyDescent="0.25">
      <c r="B115" s="15">
        <v>111</v>
      </c>
      <c r="C115" s="6">
        <v>43271</v>
      </c>
      <c r="D115" s="7">
        <v>0.58333333333333337</v>
      </c>
      <c r="E115" s="111" t="s">
        <v>17</v>
      </c>
      <c r="F115" s="9" t="s">
        <v>212</v>
      </c>
      <c r="G115" s="15">
        <v>3</v>
      </c>
      <c r="H115" s="9">
        <v>3</v>
      </c>
      <c r="I115" s="9" t="s">
        <v>213</v>
      </c>
      <c r="J115" s="9" t="s">
        <v>20</v>
      </c>
      <c r="K115" s="108">
        <v>2</v>
      </c>
      <c r="L115" s="109">
        <v>1.2</v>
      </c>
      <c r="M115" s="50">
        <f t="shared" si="20"/>
        <v>200</v>
      </c>
      <c r="N115" s="50">
        <f t="shared" si="23"/>
        <v>400</v>
      </c>
      <c r="O115" s="50">
        <f t="shared" si="24"/>
        <v>200</v>
      </c>
      <c r="P115" s="51">
        <f t="shared" si="25"/>
        <v>21190</v>
      </c>
      <c r="Q115" s="13">
        <f t="shared" si="21"/>
        <v>100</v>
      </c>
      <c r="R115" s="13" t="str">
        <f t="shared" si="26"/>
        <v/>
      </c>
      <c r="S115" s="14">
        <f t="shared" si="27"/>
        <v>-100</v>
      </c>
      <c r="T115" s="14">
        <f t="shared" si="28"/>
        <v>24650.5</v>
      </c>
      <c r="U115" s="67">
        <f t="shared" si="22"/>
        <v>100</v>
      </c>
      <c r="V115" s="67" t="str">
        <f t="shared" si="29"/>
        <v/>
      </c>
      <c r="W115" s="67">
        <f t="shared" si="30"/>
        <v>-100</v>
      </c>
      <c r="X115" s="67">
        <f t="shared" si="31"/>
        <v>8716</v>
      </c>
    </row>
    <row r="116" spans="2:24" x14ac:dyDescent="0.25">
      <c r="B116" s="15">
        <v>112</v>
      </c>
      <c r="C116" s="6">
        <v>43277</v>
      </c>
      <c r="D116" s="7">
        <v>0.68402777777777779</v>
      </c>
      <c r="E116" s="111" t="s">
        <v>17</v>
      </c>
      <c r="F116" s="9" t="s">
        <v>121</v>
      </c>
      <c r="G116" s="15">
        <v>8</v>
      </c>
      <c r="H116" s="9">
        <v>1</v>
      </c>
      <c r="I116" s="9" t="s">
        <v>214</v>
      </c>
      <c r="J116" s="9"/>
      <c r="K116" s="108"/>
      <c r="L116" s="109"/>
      <c r="M116" s="50">
        <f t="shared" si="20"/>
        <v>200</v>
      </c>
      <c r="N116" s="50" t="str">
        <f t="shared" si="23"/>
        <v/>
      </c>
      <c r="O116" s="50">
        <f t="shared" si="24"/>
        <v>-200</v>
      </c>
      <c r="P116" s="51">
        <f t="shared" si="25"/>
        <v>20990</v>
      </c>
      <c r="Q116" s="13">
        <f t="shared" si="21"/>
        <v>100</v>
      </c>
      <c r="R116" s="13" t="str">
        <f t="shared" si="26"/>
        <v/>
      </c>
      <c r="S116" s="14">
        <f t="shared" si="27"/>
        <v>-100</v>
      </c>
      <c r="T116" s="14">
        <f t="shared" si="28"/>
        <v>24550.5</v>
      </c>
      <c r="U116" s="67">
        <f t="shared" si="22"/>
        <v>100</v>
      </c>
      <c r="V116" s="67" t="str">
        <f t="shared" si="29"/>
        <v/>
      </c>
      <c r="W116" s="67">
        <f t="shared" si="30"/>
        <v>-100</v>
      </c>
      <c r="X116" s="67">
        <f t="shared" si="31"/>
        <v>8616</v>
      </c>
    </row>
    <row r="117" spans="2:24" x14ac:dyDescent="0.25">
      <c r="B117" s="15">
        <v>113</v>
      </c>
      <c r="C117" s="6">
        <v>43279</v>
      </c>
      <c r="D117" s="7">
        <v>0.59583333333333333</v>
      </c>
      <c r="E117" s="111" t="s">
        <v>17</v>
      </c>
      <c r="F117" s="9" t="s">
        <v>88</v>
      </c>
      <c r="G117" s="15">
        <v>3</v>
      </c>
      <c r="H117" s="9">
        <v>1</v>
      </c>
      <c r="I117" s="9" t="s">
        <v>215</v>
      </c>
      <c r="J117" s="9" t="s">
        <v>20</v>
      </c>
      <c r="K117" s="108">
        <v>2.1</v>
      </c>
      <c r="L117" s="109">
        <v>1.4</v>
      </c>
      <c r="M117" s="50">
        <f t="shared" si="20"/>
        <v>200</v>
      </c>
      <c r="N117" s="50">
        <f t="shared" si="23"/>
        <v>420</v>
      </c>
      <c r="O117" s="50">
        <f t="shared" si="24"/>
        <v>220</v>
      </c>
      <c r="P117" s="51">
        <f t="shared" si="25"/>
        <v>21210</v>
      </c>
      <c r="Q117" s="13">
        <f t="shared" si="21"/>
        <v>100</v>
      </c>
      <c r="R117" s="13">
        <f t="shared" si="26"/>
        <v>903</v>
      </c>
      <c r="S117" s="14">
        <f t="shared" si="27"/>
        <v>803</v>
      </c>
      <c r="T117" s="14">
        <f t="shared" si="28"/>
        <v>25353.5</v>
      </c>
      <c r="U117" s="67">
        <f t="shared" si="22"/>
        <v>100</v>
      </c>
      <c r="V117" s="67">
        <f t="shared" si="29"/>
        <v>336</v>
      </c>
      <c r="W117" s="67">
        <f t="shared" si="30"/>
        <v>236</v>
      </c>
      <c r="X117" s="67">
        <f t="shared" si="31"/>
        <v>8852</v>
      </c>
    </row>
    <row r="118" spans="2:24" x14ac:dyDescent="0.25">
      <c r="B118" s="15">
        <v>114</v>
      </c>
      <c r="C118" s="6">
        <v>43288</v>
      </c>
      <c r="D118" s="7">
        <v>0.55555555555555558</v>
      </c>
      <c r="E118" s="113" t="s">
        <v>263</v>
      </c>
      <c r="F118" s="9" t="s">
        <v>21</v>
      </c>
      <c r="G118" s="15">
        <v>4</v>
      </c>
      <c r="H118" s="9">
        <v>3</v>
      </c>
      <c r="I118" s="9" t="s">
        <v>216</v>
      </c>
      <c r="J118" s="9" t="s">
        <v>20</v>
      </c>
      <c r="K118" s="108">
        <v>4.3</v>
      </c>
      <c r="L118" s="109">
        <v>2.4</v>
      </c>
      <c r="M118" s="50">
        <f t="shared" si="20"/>
        <v>200</v>
      </c>
      <c r="N118" s="50">
        <f t="shared" si="23"/>
        <v>860</v>
      </c>
      <c r="O118" s="50">
        <f t="shared" si="24"/>
        <v>660</v>
      </c>
      <c r="P118" s="51">
        <f t="shared" si="25"/>
        <v>21870</v>
      </c>
      <c r="Q118" s="13">
        <f t="shared" si="21"/>
        <v>100</v>
      </c>
      <c r="R118" s="13">
        <f t="shared" ref="R118:R119" si="32">IF(OR(K118="",K119=""),"",((K118*Q118)*K119))</f>
        <v>860</v>
      </c>
      <c r="S118" s="14">
        <f t="shared" ref="S118:S119" si="33">IF(R118="",Q118*-1,R118-Q118)</f>
        <v>760</v>
      </c>
      <c r="T118" s="115">
        <f t="shared" ref="T118:T119" si="34">T117+S118</f>
        <v>26113.5</v>
      </c>
      <c r="U118" s="67">
        <f t="shared" si="22"/>
        <v>100</v>
      </c>
      <c r="V118" s="67">
        <f t="shared" ref="V118:V119" si="35">IF(OR(L118="",L119=""),"",((L118*U118)*L119))</f>
        <v>288</v>
      </c>
      <c r="W118" s="67">
        <f t="shared" ref="W118:W119" si="36">IF(V118="",U118*-1,V118-U118)</f>
        <v>188</v>
      </c>
      <c r="X118" s="67">
        <f t="shared" ref="X118:X119" si="37">X117+W118</f>
        <v>9040</v>
      </c>
    </row>
    <row r="119" spans="2:24" x14ac:dyDescent="0.25">
      <c r="B119" s="15">
        <v>115</v>
      </c>
      <c r="C119" s="6">
        <v>43288</v>
      </c>
      <c r="D119" s="7">
        <v>0.57361111111111118</v>
      </c>
      <c r="E119" s="111" t="s">
        <v>17</v>
      </c>
      <c r="F119" s="9" t="s">
        <v>217</v>
      </c>
      <c r="G119" s="15">
        <v>3</v>
      </c>
      <c r="H119" s="9">
        <v>1</v>
      </c>
      <c r="I119" s="9" t="s">
        <v>218</v>
      </c>
      <c r="J119" s="9" t="s">
        <v>20</v>
      </c>
      <c r="K119" s="108">
        <v>2</v>
      </c>
      <c r="L119" s="109">
        <v>1.2</v>
      </c>
      <c r="M119" s="50">
        <f t="shared" si="20"/>
        <v>200</v>
      </c>
      <c r="N119" s="50">
        <f t="shared" ref="N119:N124" si="38">IF(J119&lt;&gt;"WON","",M119*K119)</f>
        <v>400</v>
      </c>
      <c r="O119" s="50">
        <f t="shared" ref="O119:O124" si="39">IF(N119="",M119*-1,N119-M119)</f>
        <v>200</v>
      </c>
      <c r="P119" s="115">
        <f t="shared" ref="P119:P124" si="40">P118+O119</f>
        <v>22070</v>
      </c>
      <c r="Q119" s="13">
        <f t="shared" si="21"/>
        <v>100</v>
      </c>
      <c r="R119" s="13" t="str">
        <f t="shared" si="32"/>
        <v/>
      </c>
      <c r="S119" s="14">
        <f t="shared" si="33"/>
        <v>-100</v>
      </c>
      <c r="T119" s="14">
        <f t="shared" si="34"/>
        <v>26013.5</v>
      </c>
      <c r="U119" s="67">
        <f t="shared" si="22"/>
        <v>100</v>
      </c>
      <c r="V119" s="67">
        <f t="shared" si="35"/>
        <v>204</v>
      </c>
      <c r="W119" s="67">
        <f t="shared" si="36"/>
        <v>104</v>
      </c>
      <c r="X119" s="67">
        <f t="shared" si="37"/>
        <v>9144</v>
      </c>
    </row>
    <row r="120" spans="2:24" x14ac:dyDescent="0.25">
      <c r="B120" s="15">
        <v>116</v>
      </c>
      <c r="C120" s="6">
        <v>43288</v>
      </c>
      <c r="D120" s="7">
        <v>0.6875</v>
      </c>
      <c r="E120" s="113" t="s">
        <v>263</v>
      </c>
      <c r="F120" s="9" t="s">
        <v>21</v>
      </c>
      <c r="G120" s="15">
        <v>9</v>
      </c>
      <c r="H120" s="9">
        <v>1</v>
      </c>
      <c r="I120" s="9" t="s">
        <v>219</v>
      </c>
      <c r="J120" s="9" t="s">
        <v>23</v>
      </c>
      <c r="K120" s="108"/>
      <c r="L120" s="109">
        <v>1.7</v>
      </c>
      <c r="M120" s="50">
        <f t="shared" si="20"/>
        <v>200</v>
      </c>
      <c r="N120" s="50" t="str">
        <f t="shared" si="38"/>
        <v/>
      </c>
      <c r="O120" s="50">
        <f t="shared" si="39"/>
        <v>-200</v>
      </c>
      <c r="P120" s="51">
        <f t="shared" si="40"/>
        <v>21870</v>
      </c>
      <c r="Q120" s="13">
        <f t="shared" si="21"/>
        <v>100</v>
      </c>
      <c r="R120" s="13" t="str">
        <f t="shared" ref="R120:R124" si="41">IF(OR(K120="",K121=""),"",((K120*Q120)*K121))</f>
        <v/>
      </c>
      <c r="S120" s="14">
        <f t="shared" ref="S120:S124" si="42">IF(R120="",Q120*-1,R120-Q120)</f>
        <v>-100</v>
      </c>
      <c r="T120" s="14">
        <f t="shared" ref="T120:T124" si="43">T119+S120</f>
        <v>25913.5</v>
      </c>
      <c r="U120" s="67">
        <f t="shared" si="22"/>
        <v>100</v>
      </c>
      <c r="V120" s="67" t="str">
        <f t="shared" ref="V120:V124" si="44">IF(OR(L120="",L121=""),"",((L120*U120)*L121))</f>
        <v/>
      </c>
      <c r="W120" s="67">
        <f t="shared" ref="W120:W124" si="45">IF(V120="",U120*-1,V120-U120)</f>
        <v>-100</v>
      </c>
      <c r="X120" s="67">
        <f t="shared" ref="X120:X124" si="46">X119+W120</f>
        <v>9044</v>
      </c>
    </row>
    <row r="121" spans="2:24" x14ac:dyDescent="0.25">
      <c r="B121" s="15">
        <v>117</v>
      </c>
      <c r="C121" s="6">
        <v>43295</v>
      </c>
      <c r="D121" s="7">
        <v>0.55555555555555558</v>
      </c>
      <c r="E121" s="113" t="s">
        <v>263</v>
      </c>
      <c r="F121" s="9" t="s">
        <v>27</v>
      </c>
      <c r="G121" s="15">
        <v>4</v>
      </c>
      <c r="H121" s="9">
        <v>6</v>
      </c>
      <c r="I121" s="9" t="s">
        <v>262</v>
      </c>
      <c r="J121" s="9"/>
      <c r="K121" s="108"/>
      <c r="L121" s="109"/>
      <c r="M121" s="50">
        <f t="shared" si="20"/>
        <v>200</v>
      </c>
      <c r="N121" s="50" t="str">
        <f t="shared" si="38"/>
        <v/>
      </c>
      <c r="O121" s="50">
        <f t="shared" si="39"/>
        <v>-200</v>
      </c>
      <c r="P121" s="51">
        <f t="shared" si="40"/>
        <v>21670</v>
      </c>
      <c r="Q121" s="13">
        <f t="shared" si="21"/>
        <v>100</v>
      </c>
      <c r="R121" s="13" t="str">
        <f t="shared" si="41"/>
        <v/>
      </c>
      <c r="S121" s="14">
        <f t="shared" si="42"/>
        <v>-100</v>
      </c>
      <c r="T121" s="14">
        <f t="shared" si="43"/>
        <v>25813.5</v>
      </c>
      <c r="U121" s="67">
        <f t="shared" si="22"/>
        <v>100</v>
      </c>
      <c r="V121" s="67" t="str">
        <f t="shared" si="44"/>
        <v/>
      </c>
      <c r="W121" s="67">
        <f t="shared" si="45"/>
        <v>-100</v>
      </c>
      <c r="X121" s="67">
        <f t="shared" si="46"/>
        <v>8944</v>
      </c>
    </row>
    <row r="122" spans="2:24" x14ac:dyDescent="0.25">
      <c r="B122" s="15">
        <v>118</v>
      </c>
      <c r="C122" s="6">
        <v>43295</v>
      </c>
      <c r="D122" s="7">
        <v>0.61249999999999993</v>
      </c>
      <c r="E122" s="111" t="s">
        <v>17</v>
      </c>
      <c r="F122" s="9" t="s">
        <v>151</v>
      </c>
      <c r="G122" s="15">
        <v>6</v>
      </c>
      <c r="H122" s="9">
        <v>1</v>
      </c>
      <c r="I122" s="9" t="s">
        <v>220</v>
      </c>
      <c r="J122" s="9"/>
      <c r="K122" s="108"/>
      <c r="L122" s="109"/>
      <c r="M122" s="50">
        <f t="shared" si="20"/>
        <v>200</v>
      </c>
      <c r="N122" s="50" t="str">
        <f t="shared" si="38"/>
        <v/>
      </c>
      <c r="O122" s="50">
        <f t="shared" si="39"/>
        <v>-200</v>
      </c>
      <c r="P122" s="51">
        <f t="shared" si="40"/>
        <v>21470</v>
      </c>
      <c r="Q122" s="13">
        <f t="shared" si="21"/>
        <v>100</v>
      </c>
      <c r="R122" s="13" t="str">
        <f t="shared" si="41"/>
        <v/>
      </c>
      <c r="S122" s="14">
        <f t="shared" si="42"/>
        <v>-100</v>
      </c>
      <c r="T122" s="14">
        <f t="shared" si="43"/>
        <v>25713.5</v>
      </c>
      <c r="U122" s="67">
        <f t="shared" si="22"/>
        <v>100</v>
      </c>
      <c r="V122" s="67" t="str">
        <f t="shared" si="44"/>
        <v/>
      </c>
      <c r="W122" s="67">
        <f t="shared" si="45"/>
        <v>-100</v>
      </c>
      <c r="X122" s="67">
        <f t="shared" si="46"/>
        <v>8844</v>
      </c>
    </row>
    <row r="123" spans="2:24" x14ac:dyDescent="0.25">
      <c r="B123" s="15">
        <v>119</v>
      </c>
      <c r="C123" s="6">
        <v>43302</v>
      </c>
      <c r="D123" s="7">
        <v>0.64374999999999993</v>
      </c>
      <c r="E123" s="111" t="s">
        <v>17</v>
      </c>
      <c r="F123" s="9" t="s">
        <v>48</v>
      </c>
      <c r="G123" s="15">
        <v>7</v>
      </c>
      <c r="H123" s="9">
        <v>3</v>
      </c>
      <c r="I123" s="9" t="s">
        <v>221</v>
      </c>
      <c r="J123" s="9" t="s">
        <v>20</v>
      </c>
      <c r="K123" s="108">
        <v>2.2000000000000002</v>
      </c>
      <c r="L123" s="109">
        <v>1.2</v>
      </c>
      <c r="M123" s="50">
        <f t="shared" si="20"/>
        <v>200</v>
      </c>
      <c r="N123" s="50">
        <f t="shared" si="38"/>
        <v>440.00000000000006</v>
      </c>
      <c r="O123" s="50">
        <f t="shared" si="39"/>
        <v>240.00000000000006</v>
      </c>
      <c r="P123" s="51">
        <f t="shared" si="40"/>
        <v>21710</v>
      </c>
      <c r="Q123" s="13">
        <f t="shared" si="21"/>
        <v>100</v>
      </c>
      <c r="R123" s="13" t="str">
        <f t="shared" si="41"/>
        <v/>
      </c>
      <c r="S123" s="14">
        <f t="shared" si="42"/>
        <v>-100</v>
      </c>
      <c r="T123" s="14">
        <f t="shared" si="43"/>
        <v>25613.5</v>
      </c>
      <c r="U123" s="67">
        <f t="shared" si="22"/>
        <v>100</v>
      </c>
      <c r="V123" s="67">
        <f t="shared" si="44"/>
        <v>156</v>
      </c>
      <c r="W123" s="67">
        <f t="shared" si="45"/>
        <v>56</v>
      </c>
      <c r="X123" s="67">
        <f t="shared" si="46"/>
        <v>8900</v>
      </c>
    </row>
    <row r="124" spans="2:24" x14ac:dyDescent="0.25">
      <c r="B124" s="15">
        <v>175</v>
      </c>
      <c r="C124" s="6">
        <v>43305</v>
      </c>
      <c r="D124" s="7">
        <v>0.67013888888888884</v>
      </c>
      <c r="E124" s="111" t="s">
        <v>17</v>
      </c>
      <c r="F124" s="9" t="s">
        <v>121</v>
      </c>
      <c r="G124" s="15">
        <v>7</v>
      </c>
      <c r="H124" s="9">
        <v>3</v>
      </c>
      <c r="I124" s="9" t="s">
        <v>274</v>
      </c>
      <c r="J124" s="9" t="s">
        <v>23</v>
      </c>
      <c r="K124" s="108"/>
      <c r="L124" s="109">
        <v>1.3</v>
      </c>
      <c r="M124" s="50">
        <f t="shared" si="20"/>
        <v>200</v>
      </c>
      <c r="N124" s="50" t="str">
        <f t="shared" si="38"/>
        <v/>
      </c>
      <c r="O124" s="50">
        <f t="shared" si="39"/>
        <v>-200</v>
      </c>
      <c r="P124" s="51">
        <f t="shared" si="40"/>
        <v>21510</v>
      </c>
      <c r="Q124" s="13">
        <f t="shared" si="21"/>
        <v>100</v>
      </c>
      <c r="R124" s="13" t="str">
        <f t="shared" si="41"/>
        <v/>
      </c>
      <c r="S124" s="14">
        <f t="shared" si="42"/>
        <v>-100</v>
      </c>
      <c r="T124" s="14">
        <f t="shared" si="43"/>
        <v>25513.5</v>
      </c>
      <c r="U124" s="67">
        <f t="shared" si="22"/>
        <v>100</v>
      </c>
      <c r="V124" s="67" t="str">
        <f t="shared" si="44"/>
        <v/>
      </c>
      <c r="W124" s="67">
        <f t="shared" si="45"/>
        <v>-100</v>
      </c>
      <c r="X124" s="67">
        <f t="shared" si="46"/>
        <v>8800</v>
      </c>
    </row>
    <row r="126" spans="2:24" ht="18" customHeight="1" x14ac:dyDescent="0.25">
      <c r="M126" s="52">
        <f>SUBTOTAL(9,M5:M125)</f>
        <v>24000</v>
      </c>
      <c r="N126" s="52">
        <f>SUBTOTAL(9,N5:N125)</f>
        <v>35510</v>
      </c>
      <c r="O126" s="52">
        <f>SUBTOTAL(9,O5:O125)</f>
        <v>11510</v>
      </c>
      <c r="Q126" s="43">
        <f>SUBTOTAL(9,Q5:Q125)</f>
        <v>12000</v>
      </c>
      <c r="R126" s="43">
        <f>SUBTOTAL(9,R5:R125)</f>
        <v>27513.5</v>
      </c>
      <c r="S126" s="43">
        <f>SUBTOTAL(9,S5:S125)</f>
        <v>15513.5</v>
      </c>
      <c r="U126" s="68">
        <f>SUBTOTAL(9,U5:U125)</f>
        <v>12000</v>
      </c>
      <c r="V126" s="68">
        <f>SUBTOTAL(9,V5:V125)</f>
        <v>15800.000000000002</v>
      </c>
      <c r="W126" s="68">
        <f>SUBTOTAL(9,W5:W125)</f>
        <v>3800</v>
      </c>
    </row>
    <row r="127" spans="2:24" ht="21" customHeight="1" x14ac:dyDescent="0.25">
      <c r="K127" s="2"/>
      <c r="L127" s="3"/>
      <c r="M127" s="18"/>
      <c r="N127" s="19"/>
      <c r="O127" s="31">
        <f>O126/M126</f>
        <v>0.47958333333333331</v>
      </c>
      <c r="P127" s="21">
        <f>SUBTOTAL(4,P5:P125)</f>
        <v>22070</v>
      </c>
      <c r="Q127" s="20"/>
      <c r="R127" s="20"/>
      <c r="S127" s="31">
        <f>S126/Q126</f>
        <v>1.2927916666666666</v>
      </c>
      <c r="T127" s="21">
        <f>SUBTOTAL(4,T5:T125)</f>
        <v>26113.5</v>
      </c>
      <c r="U127" s="20"/>
      <c r="V127" s="20"/>
      <c r="W127" s="31">
        <f>W126/U126</f>
        <v>0.31666666666666665</v>
      </c>
      <c r="X127" s="21">
        <f>SUBTOTAL(4,X5:X125)</f>
        <v>9232</v>
      </c>
    </row>
    <row r="128" spans="2:24" x14ac:dyDescent="0.25">
      <c r="C128" s="6">
        <f>SUBTOTAL(4,C3:C125)</f>
        <v>43305</v>
      </c>
      <c r="D128" s="73" t="s">
        <v>194</v>
      </c>
      <c r="I128" s="151" t="s">
        <v>153</v>
      </c>
      <c r="J128" s="151"/>
      <c r="K128" s="151"/>
      <c r="L128" s="56">
        <f>SUBTOTAL(103,I5:I125)</f>
        <v>120</v>
      </c>
      <c r="M128" s="57" t="s">
        <v>154</v>
      </c>
      <c r="N128" s="19"/>
      <c r="O128" s="19"/>
      <c r="P128" s="5"/>
      <c r="Q128" s="37">
        <f>SUBTOTAL(2,Q5:Q125)</f>
        <v>120</v>
      </c>
      <c r="R128" s="38" t="s">
        <v>154</v>
      </c>
      <c r="S128" s="3"/>
      <c r="T128" s="2"/>
      <c r="U128" s="69">
        <f>SUBTOTAL(2,U5:U125)</f>
        <v>120</v>
      </c>
      <c r="V128" s="70" t="s">
        <v>154</v>
      </c>
      <c r="W128" s="3"/>
    </row>
    <row r="129" spans="3:24" x14ac:dyDescent="0.25">
      <c r="C129" s="6">
        <f>SUBTOTAL(5,C5:C125)</f>
        <v>42950</v>
      </c>
      <c r="D129" s="73" t="s">
        <v>195</v>
      </c>
      <c r="I129" s="151" t="s">
        <v>155</v>
      </c>
      <c r="J129" s="151"/>
      <c r="K129" s="151"/>
      <c r="L129" s="58">
        <f>SUBTOTAL(2,K5:K125)</f>
        <v>65</v>
      </c>
      <c r="M129" s="59">
        <f>L129/L128</f>
        <v>0.54166666666666663</v>
      </c>
      <c r="N129" s="19"/>
      <c r="O129" s="4"/>
      <c r="P129" s="22"/>
      <c r="Q129" s="39">
        <f>SUBTOTAL(2,R5:R125)</f>
        <v>35</v>
      </c>
      <c r="R129" s="40">
        <f>Q129/Q128</f>
        <v>0.29166666666666669</v>
      </c>
      <c r="S129" s="5"/>
      <c r="T129" s="23"/>
      <c r="U129" s="71">
        <f>SUBTOTAL(2,V5:V125)</f>
        <v>75</v>
      </c>
      <c r="V129" s="72">
        <f>U129/U128</f>
        <v>0.625</v>
      </c>
      <c r="W129" s="5"/>
    </row>
    <row r="130" spans="3:24" x14ac:dyDescent="0.25">
      <c r="C130" s="83">
        <f>(C128-C129)/7</f>
        <v>50.714285714285715</v>
      </c>
      <c r="D130" s="73" t="s">
        <v>189</v>
      </c>
      <c r="I130" s="152" t="s">
        <v>156</v>
      </c>
      <c r="J130" s="152"/>
      <c r="K130" s="152"/>
      <c r="L130" s="60">
        <f>SUBTOTAL(2,L5:L125)</f>
        <v>94</v>
      </c>
      <c r="M130" s="61">
        <f>L130/L128</f>
        <v>0.78333333333333333</v>
      </c>
      <c r="N130" s="19"/>
      <c r="O130" s="4"/>
      <c r="P130" s="22"/>
      <c r="Q130" s="22"/>
      <c r="R130" s="5"/>
      <c r="S130" s="5"/>
      <c r="T130" s="5"/>
      <c r="U130" s="22"/>
      <c r="V130" s="5"/>
      <c r="W130" s="5"/>
      <c r="X130" s="5"/>
    </row>
    <row r="131" spans="3:24" x14ac:dyDescent="0.25">
      <c r="I131" s="147" t="s">
        <v>157</v>
      </c>
      <c r="J131" s="147"/>
      <c r="K131" s="147"/>
      <c r="L131" s="44">
        <f>SUBTOTAL(9,L5:L125)</f>
        <v>137.11999999999998</v>
      </c>
      <c r="M131" s="31">
        <f>(L131-L128)/L128</f>
        <v>0.14266666666666647</v>
      </c>
      <c r="N131" s="45" t="s">
        <v>158</v>
      </c>
    </row>
    <row r="134" spans="3:24" ht="15.75" thickBot="1" x14ac:dyDescent="0.3"/>
    <row r="135" spans="3:24" ht="20.25" customHeight="1" x14ac:dyDescent="0.25">
      <c r="K135" s="143" t="s">
        <v>200</v>
      </c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5"/>
    </row>
    <row r="136" spans="3:24" x14ac:dyDescent="0.25">
      <c r="K136" s="119" t="s">
        <v>192</v>
      </c>
      <c r="L136" s="119"/>
      <c r="M136" s="119"/>
      <c r="N136" s="80"/>
      <c r="O136" s="119" t="s">
        <v>193</v>
      </c>
      <c r="P136" s="119"/>
      <c r="Q136" s="81"/>
      <c r="R136" s="77"/>
      <c r="S136" s="146" t="s">
        <v>179</v>
      </c>
      <c r="T136" s="146"/>
      <c r="U136" s="81"/>
      <c r="V136" s="142" t="s">
        <v>178</v>
      </c>
      <c r="W136" s="142"/>
    </row>
    <row r="137" spans="3:24" x14ac:dyDescent="0.25">
      <c r="K137" s="120" t="s">
        <v>153</v>
      </c>
      <c r="L137" s="120"/>
      <c r="M137" s="84">
        <f>L128</f>
        <v>120</v>
      </c>
      <c r="N137" s="79"/>
      <c r="O137" s="96" t="s">
        <v>153</v>
      </c>
      <c r="P137" s="84">
        <f>L128</f>
        <v>120</v>
      </c>
      <c r="Q137" s="79"/>
      <c r="R137" s="79"/>
      <c r="S137" s="97" t="s">
        <v>153</v>
      </c>
      <c r="T137" s="85">
        <f>Q128</f>
        <v>120</v>
      </c>
      <c r="U137" s="79"/>
      <c r="V137" s="98" t="s">
        <v>153</v>
      </c>
      <c r="W137" s="92">
        <f>U128</f>
        <v>120</v>
      </c>
    </row>
    <row r="138" spans="3:24" x14ac:dyDescent="0.25">
      <c r="K138" s="120" t="s">
        <v>155</v>
      </c>
      <c r="L138" s="120"/>
      <c r="M138" s="84">
        <f>L129</f>
        <v>65</v>
      </c>
      <c r="N138" s="79"/>
      <c r="O138" s="96" t="s">
        <v>175</v>
      </c>
      <c r="P138" s="84">
        <f>L130</f>
        <v>94</v>
      </c>
      <c r="Q138" s="79"/>
      <c r="R138" s="79"/>
      <c r="S138" s="97" t="s">
        <v>155</v>
      </c>
      <c r="T138" s="85">
        <f>Q129</f>
        <v>35</v>
      </c>
      <c r="U138" s="79"/>
      <c r="V138" s="98" t="s">
        <v>155</v>
      </c>
      <c r="W138" s="92">
        <f>U129</f>
        <v>75</v>
      </c>
    </row>
    <row r="139" spans="3:24" x14ac:dyDescent="0.25">
      <c r="K139" s="120" t="s">
        <v>154</v>
      </c>
      <c r="L139" s="120"/>
      <c r="M139" s="86">
        <f>M129</f>
        <v>0.54166666666666663</v>
      </c>
      <c r="N139" s="79"/>
      <c r="O139" s="96" t="s">
        <v>154</v>
      </c>
      <c r="P139" s="86">
        <f>M130</f>
        <v>0.78333333333333333</v>
      </c>
      <c r="Q139" s="79"/>
      <c r="R139" s="79"/>
      <c r="S139" s="97" t="s">
        <v>154</v>
      </c>
      <c r="T139" s="87">
        <f>T138/T137</f>
        <v>0.29166666666666669</v>
      </c>
      <c r="U139" s="79"/>
      <c r="V139" s="98" t="s">
        <v>154</v>
      </c>
      <c r="W139" s="93">
        <f>W138/W137</f>
        <v>0.625</v>
      </c>
    </row>
    <row r="140" spans="3:24" x14ac:dyDescent="0.25">
      <c r="K140" s="120" t="s">
        <v>171</v>
      </c>
      <c r="L140" s="120"/>
      <c r="M140" s="88">
        <f>SUBTOTAL(1,K5:K125)</f>
        <v>2.7315384615384617</v>
      </c>
      <c r="N140" s="79"/>
      <c r="O140" s="96" t="s">
        <v>196</v>
      </c>
      <c r="P140" s="88">
        <f>SUBTOTAL(1,L5:L125)</f>
        <v>1.458723404255319</v>
      </c>
      <c r="Q140" s="79"/>
      <c r="R140" s="79"/>
      <c r="S140" s="97" t="s">
        <v>177</v>
      </c>
      <c r="T140" s="89">
        <f>SUBTOTAL(1,R5:R125)</f>
        <v>786.1</v>
      </c>
      <c r="U140" s="79"/>
      <c r="V140" s="98" t="s">
        <v>177</v>
      </c>
      <c r="W140" s="94">
        <f>SUBTOTAL(1,V5:V125)</f>
        <v>210.66666666666669</v>
      </c>
    </row>
    <row r="141" spans="3:24" x14ac:dyDescent="0.25">
      <c r="K141" s="120" t="s">
        <v>172</v>
      </c>
      <c r="L141" s="120"/>
      <c r="M141" s="90">
        <f>M126</f>
        <v>24000</v>
      </c>
      <c r="N141" s="79"/>
      <c r="O141" s="96" t="s">
        <v>176</v>
      </c>
      <c r="P141" s="90">
        <f>P137*200</f>
        <v>24000</v>
      </c>
      <c r="Q141" s="79"/>
      <c r="R141" s="79"/>
      <c r="S141" s="97" t="s">
        <v>172</v>
      </c>
      <c r="T141" s="91">
        <f>T137*100</f>
        <v>12000</v>
      </c>
      <c r="U141" s="79"/>
      <c r="V141" s="98" t="s">
        <v>172</v>
      </c>
      <c r="W141" s="95">
        <f>W137*100</f>
        <v>12000</v>
      </c>
    </row>
    <row r="142" spans="3:24" x14ac:dyDescent="0.25">
      <c r="K142" s="120" t="s">
        <v>173</v>
      </c>
      <c r="L142" s="120"/>
      <c r="M142" s="90">
        <f>N126</f>
        <v>35510</v>
      </c>
      <c r="N142" s="79"/>
      <c r="O142" s="96" t="s">
        <v>173</v>
      </c>
      <c r="P142" s="90">
        <f>P138*P140*200</f>
        <v>27423.999999999996</v>
      </c>
      <c r="Q142" s="79"/>
      <c r="R142" s="79"/>
      <c r="S142" s="97" t="s">
        <v>173</v>
      </c>
      <c r="T142" s="91">
        <f>R126</f>
        <v>27513.5</v>
      </c>
      <c r="U142" s="79"/>
      <c r="V142" s="98" t="s">
        <v>173</v>
      </c>
      <c r="W142" s="95">
        <f>V126</f>
        <v>15800.000000000002</v>
      </c>
    </row>
    <row r="143" spans="3:24" x14ac:dyDescent="0.25">
      <c r="K143" s="120" t="s">
        <v>174</v>
      </c>
      <c r="L143" s="120"/>
      <c r="M143" s="90">
        <f>O126</f>
        <v>11510</v>
      </c>
      <c r="N143" s="79"/>
      <c r="O143" s="96" t="s">
        <v>174</v>
      </c>
      <c r="P143" s="90">
        <f>P142-P141</f>
        <v>3423.9999999999964</v>
      </c>
      <c r="Q143" s="79"/>
      <c r="R143" s="79"/>
      <c r="S143" s="97" t="s">
        <v>174</v>
      </c>
      <c r="T143" s="91">
        <f>S126</f>
        <v>15513.5</v>
      </c>
      <c r="U143" s="79"/>
      <c r="V143" s="98" t="s">
        <v>174</v>
      </c>
      <c r="W143" s="95">
        <f>W126</f>
        <v>3800</v>
      </c>
    </row>
    <row r="144" spans="3:24" x14ac:dyDescent="0.25">
      <c r="K144" s="120" t="s">
        <v>158</v>
      </c>
      <c r="L144" s="120"/>
      <c r="M144" s="86">
        <f>O127</f>
        <v>0.47958333333333331</v>
      </c>
      <c r="N144" s="79"/>
      <c r="O144" s="96" t="s">
        <v>158</v>
      </c>
      <c r="P144" s="86">
        <f>P143/P141</f>
        <v>0.14266666666666653</v>
      </c>
      <c r="Q144" s="79"/>
      <c r="R144" s="79"/>
      <c r="S144" s="97" t="s">
        <v>158</v>
      </c>
      <c r="T144" s="87">
        <f>T143/T141</f>
        <v>1.2927916666666666</v>
      </c>
      <c r="U144" s="79"/>
      <c r="V144" s="98" t="s">
        <v>158</v>
      </c>
      <c r="W144" s="93">
        <f>W143/W141</f>
        <v>0.31666666666666665</v>
      </c>
    </row>
    <row r="145" spans="11:23" x14ac:dyDescent="0.25">
      <c r="K145" s="153" t="s">
        <v>197</v>
      </c>
      <c r="L145" s="153"/>
      <c r="M145" s="104" t="s">
        <v>198</v>
      </c>
      <c r="N145" s="79"/>
      <c r="O145" s="96" t="s">
        <v>197</v>
      </c>
      <c r="P145" s="104" t="s">
        <v>198</v>
      </c>
      <c r="Q145" s="79"/>
      <c r="R145" s="79"/>
      <c r="S145" s="97" t="s">
        <v>199</v>
      </c>
      <c r="T145" s="104" t="s">
        <v>198</v>
      </c>
      <c r="U145" s="79"/>
      <c r="V145" s="98" t="s">
        <v>199</v>
      </c>
      <c r="W145" s="104" t="s">
        <v>198</v>
      </c>
    </row>
    <row r="146" spans="11:23" x14ac:dyDescent="0.25">
      <c r="N146" s="79"/>
      <c r="O146" s="77"/>
      <c r="P146" s="82" t="s">
        <v>191</v>
      </c>
      <c r="Q146" s="77"/>
      <c r="R146" s="77"/>
      <c r="S146" s="77"/>
      <c r="T146" s="77"/>
      <c r="U146" s="77"/>
      <c r="V146" s="77"/>
      <c r="W146" s="77"/>
    </row>
    <row r="147" spans="11:23" ht="21" x14ac:dyDescent="0.25">
      <c r="N147" s="79"/>
      <c r="O147" s="77"/>
      <c r="P147" s="121" t="s">
        <v>203</v>
      </c>
      <c r="Q147" s="122"/>
      <c r="R147" s="122"/>
      <c r="S147" s="122"/>
      <c r="T147" s="122"/>
      <c r="U147" s="122"/>
      <c r="V147" s="122"/>
      <c r="W147" s="123"/>
    </row>
    <row r="148" spans="11:23" ht="18.75" x14ac:dyDescent="0.3">
      <c r="N148" s="77"/>
      <c r="O148" s="77"/>
      <c r="P148" s="124" t="s">
        <v>186</v>
      </c>
      <c r="Q148" s="125"/>
      <c r="R148" s="125"/>
      <c r="S148" s="125"/>
      <c r="T148" s="125"/>
      <c r="U148" s="126"/>
      <c r="V148" s="76" t="s">
        <v>185</v>
      </c>
      <c r="W148" s="76" t="s">
        <v>182</v>
      </c>
    </row>
    <row r="149" spans="11:23" ht="18.75" x14ac:dyDescent="0.25">
      <c r="N149" s="77"/>
      <c r="O149" s="77"/>
      <c r="P149" s="127">
        <f>IF(M145&lt;&gt;"Yes","",O126)</f>
        <v>11510</v>
      </c>
      <c r="Q149" s="128"/>
      <c r="R149" s="129"/>
      <c r="S149" s="74" t="s">
        <v>206</v>
      </c>
      <c r="T149" s="75"/>
      <c r="U149" s="75"/>
      <c r="V149" s="99">
        <f>M144</f>
        <v>0.47958333333333331</v>
      </c>
      <c r="W149" s="99">
        <f>M139</f>
        <v>0.54166666666666663</v>
      </c>
    </row>
    <row r="150" spans="11:23" ht="18.75" x14ac:dyDescent="0.25">
      <c r="N150" s="77"/>
      <c r="O150" s="77"/>
      <c r="P150" s="127">
        <f>IF(P145&lt;&gt;"Yes","",P143)</f>
        <v>3423.9999999999964</v>
      </c>
      <c r="Q150" s="128"/>
      <c r="R150" s="129"/>
      <c r="S150" s="74" t="s">
        <v>183</v>
      </c>
      <c r="T150" s="75"/>
      <c r="U150" s="75"/>
      <c r="V150" s="99">
        <f>P144</f>
        <v>0.14266666666666653</v>
      </c>
      <c r="W150" s="99">
        <f>P139</f>
        <v>0.78333333333333333</v>
      </c>
    </row>
    <row r="151" spans="11:23" ht="18.75" x14ac:dyDescent="0.25">
      <c r="N151" s="77"/>
      <c r="O151" s="77"/>
      <c r="P151" s="127">
        <f>IF(T145&lt;&gt;"Yes","",S126)</f>
        <v>15513.5</v>
      </c>
      <c r="Q151" s="128"/>
      <c r="R151" s="129"/>
      <c r="S151" s="74" t="s">
        <v>188</v>
      </c>
      <c r="T151" s="75"/>
      <c r="U151" s="75"/>
      <c r="V151" s="99">
        <f>T144</f>
        <v>1.2927916666666666</v>
      </c>
      <c r="W151" s="99">
        <f>T139</f>
        <v>0.29166666666666669</v>
      </c>
    </row>
    <row r="152" spans="11:23" ht="18.75" x14ac:dyDescent="0.25">
      <c r="N152" s="77"/>
      <c r="O152" s="77"/>
      <c r="P152" s="127">
        <f>IF(W145&lt;&gt;"yes","",W126)</f>
        <v>3800</v>
      </c>
      <c r="Q152" s="128"/>
      <c r="R152" s="129"/>
      <c r="S152" s="74" t="s">
        <v>184</v>
      </c>
      <c r="T152" s="75"/>
      <c r="U152" s="75"/>
      <c r="V152" s="99">
        <f>W144</f>
        <v>0.31666666666666665</v>
      </c>
      <c r="W152" s="99">
        <f>W139</f>
        <v>0.625</v>
      </c>
    </row>
    <row r="153" spans="11:23" ht="21.75" thickBot="1" x14ac:dyDescent="0.3">
      <c r="N153" s="77"/>
      <c r="O153" s="77"/>
      <c r="P153" s="116">
        <f>SUM(P149:R152)</f>
        <v>34247.5</v>
      </c>
      <c r="Q153" s="117"/>
      <c r="R153" s="118"/>
      <c r="S153" s="78" t="s">
        <v>180</v>
      </c>
      <c r="T153" s="132" t="s">
        <v>190</v>
      </c>
      <c r="U153" s="133"/>
      <c r="V153" s="130">
        <f>P153/C130</f>
        <v>675.30281690140839</v>
      </c>
      <c r="W153" s="131"/>
    </row>
  </sheetData>
  <autoFilter ref="B4:X123" xr:uid="{00000000-0009-0000-0000-000007000000}"/>
  <customSheetViews>
    <customSheetView guid="{2B1FAC02-4029-4B84-AB7F-5405ADDC6EAF}" scale="90" showGridLines="0" fitToPage="1" showAutoFilter="1" hiddenColumns="1">
      <pane xSplit="1" ySplit="6" topLeftCell="C83" activePane="bottomRight" state="frozen"/>
      <selection pane="bottomRight" activeCell="AF22" sqref="AF22"/>
      <pageMargins left="0.70866141732283472" right="0.70866141732283472" top="0.74803149606299213" bottom="0.74803149606299213" header="0.31496062992125984" footer="0.31496062992125984"/>
      <pageSetup scale="61" fitToHeight="8" orientation="landscape" horizontalDpi="1200" verticalDpi="1200" r:id="rId1"/>
      <headerFooter>
        <oddFooter>&amp;Lwww.eliteracing.com.au&amp;CUltimate ver2 
Syd-TF Only&amp;R2017-2018 Season</oddFooter>
      </headerFooter>
      <autoFilter ref="B4:X123" xr:uid="{00000000-0000-0000-0000-000000000000}"/>
    </customSheetView>
    <customSheetView guid="{33381C6E-E7C4-45D8-87E6-297772DAB03B}" scale="90" showGridLines="0" fitToPage="1" showAutoFilter="1" hiddenColumns="1">
      <pane xSplit="1" ySplit="6" topLeftCell="C83" activePane="bottomRight" state="frozen"/>
      <selection pane="bottomRight" activeCell="AF22" sqref="AF22"/>
      <pageMargins left="0.70866141732283472" right="0.70866141732283472" top="0.74803149606299213" bottom="0.74803149606299213" header="0.31496062992125984" footer="0.31496062992125984"/>
      <pageSetup scale="61" fitToHeight="8" orientation="landscape" horizontalDpi="1200" verticalDpi="1200" r:id="rId2"/>
      <headerFooter>
        <oddFooter>&amp;Lwww.eliteracing.com.au&amp;CUltimate ver2 
Syd-TF Only&amp;R2017-2018 Season</oddFooter>
      </headerFooter>
      <autoFilter ref="B4:X123" xr:uid="{00000000-0000-0000-0000-000000000000}"/>
    </customSheetView>
    <customSheetView guid="{E9621C6E-0144-4B8F-B982-BF697C14C885}" scale="90" showGridLines="0" fitToPage="1" showAutoFilter="1" hiddenColumns="1">
      <pane xSplit="1" ySplit="6" topLeftCell="C83" activePane="bottomRight" state="frozen"/>
      <selection pane="bottomRight" activeCell="J83" sqref="J83"/>
      <pageMargins left="0.70866141732283472" right="0.70866141732283472" top="0.74803149606299213" bottom="0.74803149606299213" header="0.31496062992125984" footer="0.31496062992125984"/>
      <pageSetup scale="61" fitToHeight="8" orientation="landscape" horizontalDpi="1200" verticalDpi="1200" r:id="rId3"/>
      <headerFooter>
        <oddFooter>&amp;Lwww.eliteracing.com.au&amp;CUltimate ver2 
Syd-TF Only&amp;R2017-2018 Season</oddFooter>
      </headerFooter>
      <autoFilter ref="B4:X123" xr:uid="{00000000-0000-0000-0000-000000000000}"/>
    </customSheetView>
    <customSheetView guid="{04F628C2-8C2A-41A6-8126-B58AA5D40511}" scale="90" showGridLines="0" fitToPage="1" showAutoFilter="1" hiddenColumns="1">
      <pane xSplit="1" ySplit="6" topLeftCell="C83" activePane="bottomRight" state="frozen"/>
      <selection pane="bottomRight" activeCell="J83" sqref="J83"/>
      <pageMargins left="0.70866141732283472" right="0.70866141732283472" top="0.74803149606299213" bottom="0.74803149606299213" header="0.31496062992125984" footer="0.31496062992125984"/>
      <pageSetup scale="61" fitToHeight="8" orientation="landscape" horizontalDpi="1200" verticalDpi="1200" r:id="rId4"/>
      <headerFooter>
        <oddFooter>&amp;Lwww.eliteracing.com.au&amp;CUltimate ver2 
Syd-TF Only&amp;R2017-2018 Season</oddFooter>
      </headerFooter>
      <autoFilter ref="B4:X123" xr:uid="{00000000-0000-0000-0000-000000000000}"/>
    </customSheetView>
    <customSheetView guid="{62DD6C40-D5CE-4103-9B48-6D8158E27CC8}" scale="90" showGridLines="0" fitToPage="1" showAutoFilter="1" hiddenColumns="1">
      <pane xSplit="1" ySplit="6" topLeftCell="C83" activePane="bottomRight" state="frozen"/>
      <selection pane="bottomRight" activeCell="J83" sqref="J83"/>
      <pageMargins left="0.70866141732283472" right="0.70866141732283472" top="0.74803149606299213" bottom="0.74803149606299213" header="0.31496062992125984" footer="0.31496062992125984"/>
      <pageSetup scale="61" fitToHeight="8" orientation="landscape" horizontalDpi="1200" verticalDpi="1200" r:id="rId5"/>
      <headerFooter>
        <oddFooter>&amp;Lwww.eliteracing.com.au&amp;CUltimate ver2 
Syd-TF Only&amp;R2017-2018 Season</oddFooter>
      </headerFooter>
      <autoFilter ref="B4:X123" xr:uid="{00000000-0000-0000-0000-000000000000}"/>
    </customSheetView>
  </customSheetViews>
  <mergeCells count="32">
    <mergeCell ref="R1:T1"/>
    <mergeCell ref="V1:X1"/>
    <mergeCell ref="K142:L142"/>
    <mergeCell ref="K143:L143"/>
    <mergeCell ref="K144:L144"/>
    <mergeCell ref="U2:X2"/>
    <mergeCell ref="Q2:T2"/>
    <mergeCell ref="K137:L137"/>
    <mergeCell ref="K138:L138"/>
    <mergeCell ref="K139:L139"/>
    <mergeCell ref="K140:L140"/>
    <mergeCell ref="K141:L141"/>
    <mergeCell ref="K135:W135"/>
    <mergeCell ref="K136:M136"/>
    <mergeCell ref="O136:P136"/>
    <mergeCell ref="S136:T136"/>
    <mergeCell ref="C2:I2"/>
    <mergeCell ref="I128:K128"/>
    <mergeCell ref="I129:K129"/>
    <mergeCell ref="I130:K130"/>
    <mergeCell ref="I131:K131"/>
    <mergeCell ref="V136:W136"/>
    <mergeCell ref="T153:U153"/>
    <mergeCell ref="V153:W153"/>
    <mergeCell ref="K145:L145"/>
    <mergeCell ref="P147:W147"/>
    <mergeCell ref="P148:U148"/>
    <mergeCell ref="P149:R149"/>
    <mergeCell ref="P150:R150"/>
    <mergeCell ref="P151:R151"/>
    <mergeCell ref="P152:R152"/>
    <mergeCell ref="P153:R153"/>
  </mergeCells>
  <conditionalFormatting sqref="S127">
    <cfRule type="cellIs" dxfId="3" priority="6" operator="lessThan">
      <formula>0</formula>
    </cfRule>
  </conditionalFormatting>
  <conditionalFormatting sqref="O127">
    <cfRule type="cellIs" dxfId="2" priority="3" operator="lessThan">
      <formula>0</formula>
    </cfRule>
  </conditionalFormatting>
  <conditionalFormatting sqref="M131">
    <cfRule type="cellIs" dxfId="1" priority="2" operator="lessThan">
      <formula>0</formula>
    </cfRule>
  </conditionalFormatting>
  <conditionalFormatting sqref="W12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61" fitToHeight="8" orientation="landscape" horizontalDpi="1200" verticalDpi="1200" r:id="rId6"/>
  <headerFooter>
    <oddFooter>&amp;Lwww.eliteracing.com.au&amp;CUltimate ver2 
Syd-TF Only&amp;R2017-2018 Season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Ultimate-Master Mel-Syd-TF</vt:lpstr>
      <vt:lpstr>Mel Only</vt:lpstr>
      <vt:lpstr>Syd ONLY</vt:lpstr>
      <vt:lpstr>TFav Only</vt:lpstr>
      <vt:lpstr>Mel + Syd</vt:lpstr>
      <vt:lpstr>Mel + True-Fav</vt:lpstr>
      <vt:lpstr>Syd + T-Fav</vt:lpstr>
      <vt:lpstr>'Syd ONLY'!Print_Area</vt:lpstr>
      <vt:lpstr>'Mel + Syd'!Print_Titles</vt:lpstr>
      <vt:lpstr>'Mel + True-Fav'!Print_Titles</vt:lpstr>
      <vt:lpstr>'Mel Only'!Print_Titles</vt:lpstr>
      <vt:lpstr>'Syd + T-Fav'!Print_Titles</vt:lpstr>
      <vt:lpstr>'Syd ONLY'!Print_Titles</vt:lpstr>
      <vt:lpstr>'TFav Only'!Print_Titles</vt:lpstr>
      <vt:lpstr>'Ultimate-Master Mel-Syd-TF'!Print_Titles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Taylor</dc:creator>
  <cp:lastModifiedBy>Larry Taylor</cp:lastModifiedBy>
  <cp:lastPrinted>2018-07-27T08:41:56Z</cp:lastPrinted>
  <dcterms:created xsi:type="dcterms:W3CDTF">2018-06-06T01:22:06Z</dcterms:created>
  <dcterms:modified xsi:type="dcterms:W3CDTF">2018-07-29T03:25:50Z</dcterms:modified>
</cp:coreProperties>
</file>